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9" activeTab="12"/>
  </bookViews>
  <sheets>
    <sheet name="Форма 1.1 (2016)" sheetId="1" r:id="rId1"/>
    <sheet name="Форма 1.2 (2016)" sheetId="2" r:id="rId2"/>
    <sheet name="форма 1.3." sheetId="3" state="hidden" r:id="rId3"/>
    <sheet name="форма 1.3. (РЭК)" sheetId="4" state="hidden" r:id="rId4"/>
    <sheet name="форма 2.1 (2016)" sheetId="5" r:id="rId5"/>
    <sheet name="форма 2.2 (2016)" sheetId="6" r:id="rId6"/>
    <sheet name="форма 2.3 (2016)" sheetId="7" r:id="rId7"/>
    <sheet name="форма 2.4.(2016)" sheetId="8" r:id="rId8"/>
    <sheet name="форма 3.1 (2016)" sheetId="9" r:id="rId9"/>
    <sheet name="форма 3.2 (2016)" sheetId="10" r:id="rId10"/>
    <sheet name="форма 3.3 (2016)" sheetId="11" r:id="rId11"/>
    <sheet name="Форма 4.1 (2016)" sheetId="12" r:id="rId12"/>
    <sheet name="Форма 4.2 (2016)" sheetId="13" r:id="rId13"/>
    <sheet name="план 2012-2014" sheetId="14" state="hidden" r:id="rId14"/>
    <sheet name="Лист1" sheetId="15" state="hidden" r:id="rId15"/>
    <sheet name="Лист2" sheetId="16" state="hidden" r:id="rId16"/>
    <sheet name="Лист3" sheetId="17" state="hidden" r:id="rId17"/>
    <sheet name="форма 8.1." sheetId="18" r:id="rId18"/>
    <sheet name="форма 8.3." sheetId="19" r:id="rId19"/>
  </sheets>
  <definedNames>
    <definedName name="_xlnm.Print_Area" localSheetId="13">'план 2012-2014'!$A$1:$F$86</definedName>
    <definedName name="_xlnm.Print_Titles" localSheetId="13">'план 2012-2014'!$7:$7</definedName>
    <definedName name="_xlnm.Print_Area" localSheetId="0">'Форма 1.1 (2016)'!$A$1:$F$23</definedName>
    <definedName name="_xlnm.Print_Area" localSheetId="1">'Форма 1.2 (2016)'!$A$1:$E$13</definedName>
    <definedName name="_xlnm.Print_Area" localSheetId="2">'форма 1.3.'!$A$1:$G$15</definedName>
    <definedName name="_xlnm.Print_Area" localSheetId="3">'форма 1.3. (РЭК)'!$A$1:$G$15</definedName>
    <definedName name="_xlnm.Print_Area" localSheetId="4">'форма 2.1 (2016)'!$A$1:$F$33</definedName>
    <definedName name="_xlnm.Print_Titles" localSheetId="4">'форма 2.1 (2016)'!$6:$6</definedName>
    <definedName name="_xlnm.Print_Area" localSheetId="5">'форма 2.2 (2016)'!$A$1:$F$26</definedName>
    <definedName name="_xlnm.Print_Titles" localSheetId="5">'форма 2.2 (2016)'!$7:$7</definedName>
    <definedName name="_xlnm.Print_Area" localSheetId="6">'форма 2.3 (2016)'!$A$1:$F$33</definedName>
    <definedName name="_xlnm.Print_Titles" localSheetId="6">'форма 2.3 (2016)'!$7:$7</definedName>
    <definedName name="_xlnm.Print_Area" localSheetId="7">'форма 2.4.(2016)'!$A$1:$G$48</definedName>
    <definedName name="_xlnm.Print_Area" localSheetId="8">'форма 3.1 (2016)'!$A$1:$E$10</definedName>
    <definedName name="_xlnm.Print_Area" localSheetId="9">'форма 3.2 (2016)'!$A$1:$E$12</definedName>
    <definedName name="_xlnm.Print_Area" localSheetId="10">'форма 3.3 (2016)'!$A$1:$B$13</definedName>
    <definedName name="_xlnm.Print_Area" localSheetId="11">'Форма 4.1 (2016)'!$A$1:$C$17</definedName>
    <definedName name="_xlnm.Print_Area" localSheetId="12">'Форма 4.2 (2016)'!$A$2:$C$19</definedName>
    <definedName name="_xlnm.Print_Area" localSheetId="17">'форма 8.1.'!$A$1:$AI$22</definedName>
    <definedName name="_xlnm.Print_Area" localSheetId="18">'форма 8.3.'!$A$1:$D$13</definedName>
  </definedNames>
  <calcPr fullCalcOnLoad="1"/>
</workbook>
</file>

<file path=xl/sharedStrings.xml><?xml version="1.0" encoding="utf-8"?>
<sst xmlns="http://schemas.openxmlformats.org/spreadsheetml/2006/main" count="1023" uniqueCount="310">
  <si>
    <t xml:space="preserve">Форма 1.1 - Журнал учета текущей информации о прекращении передачи электрической энергии для потребителей услуг </t>
  </si>
  <si>
    <t>ОАО «Элеконд»</t>
  </si>
  <si>
    <t>за</t>
  </si>
  <si>
    <t>год.</t>
  </si>
  <si>
    <t>(наименование электросетевой организации)</t>
  </si>
  <si>
    <r>
      <t xml:space="preserve">Обосновывающие данные для расчета </t>
    </r>
    <r>
      <rPr>
        <b/>
        <vertAlign val="superscript"/>
        <sz val="12"/>
        <rFont val="Times New Roman"/>
        <family val="1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</si>
  <si>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</si>
  <si>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</si>
  <si>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</si>
  <si>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Оперативный журнал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</si>
  <si>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</si>
  <si>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</si>
  <si>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</si>
  <si>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</si>
  <si>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</si>
  <si>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</si>
  <si>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</si>
  <si>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</si>
  <si>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</si>
  <si>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</si>
  <si>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</si>
  <si>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энергетик</t>
  </si>
  <si>
    <t>Федоров А.Л.</t>
  </si>
  <si>
    <t>(должность)</t>
  </si>
  <si>
    <t>(Ф.И.О.)</t>
  </si>
  <si>
    <t>(подпись)</t>
  </si>
  <si>
    <r>
      <t>1</t>
    </r>
    <r>
      <rPr>
        <sz val="12"/>
        <rFont val="Times New Roman"/>
        <family val="1"/>
      </rPr>
      <t xml:space="preserve"> В том числе на основе базы актов расследования технологических нарушений за соответствующий месяц</t>
    </r>
  </si>
  <si>
    <t>На листе заполняются голубые ячейки по факту 2016 года</t>
  </si>
  <si>
    <t>Форма 1.2 - Расчет показателя средней продолжительности прекращений передачи электрической энергии</t>
  </si>
  <si>
    <t>Максимальное за расчетный период число точек присоединения</t>
  </si>
  <si>
    <t>Максимальное значение по гр. 3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</si>
  <si>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</si>
  <si>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Сумма по гр. 2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</si>
  <si>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</si>
  <si>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________________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</si>
  <si>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</si>
  <si>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Мероприятия,
направленные
на улучшение показателя *</t>
  </si>
  <si>
    <t>Описание (обоснование)</t>
  </si>
  <si>
    <t>Значение показателя на период: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</si>
  <si>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</si>
  <si>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* Информация предоставляется справочно.</t>
  </si>
  <si>
    <t>Форма 2.1 - Расчет значения индикатора информативности</t>
  </si>
  <si>
    <t>Параметр (критерий), характеризующий индикатор</t>
  </si>
  <si>
    <t>Значение</t>
  </si>
  <si>
    <t>Ф / П * 100, %</t>
  </si>
  <si>
    <t>Зависи-мость</t>
  </si>
  <si>
    <t>Оценочный балл</t>
  </si>
  <si>
    <t>фактическое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</si>
  <si>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</si>
  <si>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</si>
  <si>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</si>
  <si>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</si>
  <si>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Если плановое значение параметра (критерия) качества равно нулю  (П=0) и: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</si>
  <si>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</si>
  <si>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</si>
  <si>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Если фактическое значение параметра (критерия) равно нулю (Ф=0), то процентное соотношение фактического значения параметра (критерия) к плановому значению Ф/П*100% принимается равным 100% (Ф/П*100%=100%);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</si>
  <si>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</si>
  <si>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Если фактическое значение параметра (критерия) больше нуля (Ф&gt;0), то процентное соотношение фактического значения параметра (критерия) к плановому значению Ф/П*100% принимается равным 120% (Ф/П*100%=120%).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</si>
  <si>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</si>
  <si>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</si>
  <si>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</si>
  <si>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</si>
  <si>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</si>
  <si>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</si>
  <si>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</si>
  <si>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</si>
  <si>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</si>
  <si>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</si>
  <si>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</si>
  <si>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</si>
  <si>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</si>
  <si>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</si>
  <si>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</si>
  <si>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</si>
  <si>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</si>
  <si>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</si>
  <si>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</si>
  <si>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</si>
  <si>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</si>
  <si>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</si>
  <si>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</si>
  <si>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</si>
  <si>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</si>
  <si>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</si>
  <si>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</si>
  <si>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</si>
  <si>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</si>
  <si>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</si>
  <si>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</si>
  <si>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</si>
  <si>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</si>
  <si>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</si>
  <si>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</si>
  <si>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</si>
  <si>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</si>
  <si>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</si>
  <si>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</si>
  <si>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</si>
  <si>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</si>
  <si>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</si>
  <si>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</si>
  <si>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</si>
  <si>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</si>
  <si>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</si>
  <si>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</si>
  <si>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</si>
  <si>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
шт. на 1000 потребителей услуг </t>
    </r>
    <r>
      <rPr>
        <vertAlign val="superscript"/>
        <sz val="12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</si>
  <si>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</si>
  <si>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</si>
  <si>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</si>
  <si>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</si>
  <si>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</si>
  <si>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</si>
  <si>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1</t>
    </r>
    <r>
      <rPr>
        <sz val="12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</si>
  <si>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 xml:space="preserve"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</t>
    </r>
    <r>
      <rPr>
        <b/>
        <vertAlign val="superscript"/>
        <sz val="12"/>
        <rFont val="Times New Roman"/>
        <family val="1"/>
      </rPr>
      <t>1</t>
    </r>
  </si>
  <si>
    <t>Показатель</t>
  </si>
  <si>
    <t>Значение показателя, годы:</t>
  </si>
  <si>
    <r>
      <t xml:space="preserve">Предлагаемые плановые значения параметров (критериев), характеризующих индикаторы качества </t>
    </r>
    <r>
      <rPr>
        <b/>
        <vertAlign val="superscript"/>
        <sz val="12"/>
        <rFont val="Times New Roman"/>
        <family val="1"/>
      </rPr>
      <t>2</t>
    </r>
  </si>
  <si>
    <t>(год)</t>
  </si>
  <si>
    <r>
      <t>Индикатор информативности (И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)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</si>
  <si>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</si>
  <si>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</si>
  <si>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</si>
  <si>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</si>
  <si>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</si>
  <si>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</si>
  <si>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</si>
  <si>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</si>
  <si>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</si>
  <si>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</si>
  <si>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</si>
  <si>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</si>
  <si>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</si>
  <si>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Индикатор исполнительности (И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)</t>
    </r>
  </si>
  <si>
    <t>1.3.</t>
  </si>
  <si>
    <t xml:space="preserve">3.1. </t>
  </si>
  <si>
    <t>3.2.</t>
  </si>
  <si>
    <t xml:space="preserve">4.1. </t>
  </si>
  <si>
    <r>
      <t>Индикатор результативности обратной связи (Р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)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</si>
  <si>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</si>
  <si>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</si>
  <si>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</si>
  <si>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</si>
  <si>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</si>
  <si>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</si>
  <si>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</si>
  <si>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</si>
  <si>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 xml:space="preserve">Предлагаемое плановое значение показателя уровня качества оказываемых услуг </t>
  </si>
  <si>
    <t>_____________</t>
  </si>
  <si>
    <r>
      <t>1</t>
    </r>
    <r>
      <rPr>
        <sz val="12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</si>
  <si>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2</t>
    </r>
    <r>
      <rPr>
        <sz val="12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</si>
  <si>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</si>
  <si>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</si>
  <si>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</si>
  <si>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нс)</t>
    </r>
  </si>
  <si>
    <r>
      <t>Показатель качества рассмотрения заявок на технологическое присоединение к сети (П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</si>
  <si>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t>Форма 3.2 - Отчетные данные для расчета значения показателя качества исполнения договоров об осуществлени технологического присоединения заявителей к сети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</si>
  <si>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 технологическоv присоединени, шт. (N</t>
    </r>
    <r>
      <rPr>
        <sz val="8"/>
        <rFont val="Times New Roman"/>
        <family val="1"/>
      </rPr>
      <t>сд тпр</t>
    </r>
    <r>
      <rPr>
        <sz val="12"/>
        <rFont val="Times New Roman"/>
        <family val="1"/>
      </rPr>
      <t xml:space="preserve"> 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</si>
  <si>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 </t>
    </r>
    <r>
      <rPr>
        <sz val="8"/>
        <rFont val="Times New Roman"/>
        <family val="1"/>
      </rPr>
      <t>сд тпр</t>
    </r>
    <r>
      <rPr>
        <sz val="12"/>
        <rFont val="Times New Roman"/>
        <family val="1"/>
      </rPr>
      <t xml:space="preserve"> нс)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</si>
  <si>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sz val="8"/>
        <rFont val="Times New Roman"/>
        <family val="1"/>
      </rPr>
      <t>нс тпр</t>
    </r>
    <r>
      <rPr>
        <sz val="12"/>
        <rFont val="Times New Roman"/>
        <family val="1"/>
      </rPr>
      <t xml:space="preserve"> )</t>
    </r>
  </si>
  <si>
    <t>______________________________________</t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</si>
  <si>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</si>
  <si>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 xml:space="preserve">за  </t>
    </r>
    <r>
      <rPr>
        <b/>
        <u val="single"/>
        <sz val="12"/>
        <rFont val="Times New Roman"/>
        <family val="1"/>
      </rPr>
      <t>2016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год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</si>
  <si>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 тпр</t>
    </r>
    <r>
      <rPr>
        <sz val="12"/>
        <rFont val="Times New Roman"/>
        <family val="1"/>
      </rPr>
      <t>)</t>
    </r>
  </si>
  <si>
    <t xml:space="preserve"> шт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</si>
  <si>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2"/>
        <rFont val="Times New Roman"/>
        <family val="1"/>
      </rPr>
      <t>очз тпр</t>
    </r>
    <r>
      <rPr>
        <sz val="12"/>
        <rFont val="Times New Roman"/>
        <family val="1"/>
      </rPr>
      <t>)</t>
    </r>
  </si>
  <si>
    <t xml:space="preserve">Количество, десятки шт. (без округления)
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</si>
  <si>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 тпр</t>
    </r>
    <r>
      <rPr>
        <sz val="12"/>
        <rFont val="Times New Roman"/>
        <family val="1"/>
      </rPr>
      <t>)</t>
    </r>
  </si>
  <si>
    <t>Главный энергетик                                                         Федоров А.Л.</t>
  </si>
  <si>
    <t>(должность)                                                                         (Ф.И.О.)</t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</si>
  <si>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</si>
  <si>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</si>
  <si>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</si>
  <si>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2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</si>
  <si>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</si>
  <si>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2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</si>
  <si>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</si>
  <si>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bscript"/>
        <sz val="12"/>
        <rFont val="Times New Roman"/>
        <family val="1"/>
      </rPr>
      <t>п</t>
    </r>
    <r>
      <rPr>
        <vertAlign val="superscript"/>
        <sz val="12"/>
        <rFont val="Times New Roman"/>
        <family val="1"/>
      </rPr>
      <t>пл</t>
    </r>
  </si>
  <si>
    <t>4</t>
  </si>
  <si>
    <r>
      <t>Плановое значение показателя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</si>
  <si>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тсотсо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</si>
  <si>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2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</si>
  <si>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</si>
  <si>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  <r>
      <rPr>
        <sz val="12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</si>
  <si>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  <r>
      <rPr>
        <sz val="12"/>
        <rFont val="Times New Roman"/>
        <family val="1"/>
      </rPr>
      <t xml:space="preserve"> (для территориальной сетевой организации)</t>
    </r>
  </si>
  <si>
    <t>___________________</t>
  </si>
  <si>
    <t>(Должность)</t>
  </si>
  <si>
    <t>(Подпись)</t>
  </si>
  <si>
    <t>Форма 4.2 - Расчет обобщенного показателя уровня надежности и качества 
оказываемых услуг</t>
  </si>
  <si>
    <t xml:space="preserve"> период регулирования  2015-2019</t>
  </si>
  <si>
    <t>1.Коэффициент значимости показателя уровня надежности оказываемых услуг, α</t>
  </si>
  <si>
    <t>3.Коэффициент значимости показателя уровня надежности оказываемых услуг, β 1</t>
  </si>
  <si>
    <t>4.Коэффициент значимости показателя уровня надежности оказываемых услуг, β 2</t>
  </si>
  <si>
    <t>Коэффициент допустимого отклонения, К</t>
  </si>
  <si>
    <t>пп. 5.1</t>
  </si>
  <si>
    <t>Уточнить, в зависимости от периода регулирования</t>
  </si>
  <si>
    <r>
      <t>5.Оценка достижения показателя уровня надежности оказываемых услуг, К</t>
    </r>
    <r>
      <rPr>
        <vertAlign val="subscript"/>
        <sz val="10"/>
        <rFont val="Arial Cyr"/>
        <family val="2"/>
      </rPr>
      <t>над</t>
    </r>
  </si>
  <si>
    <t xml:space="preserve">Начиная с 2015 года, если сетевая организация не предоставила информацию в соответствии с разделом 8 настоящих методических указаний,  = -1.
</t>
  </si>
  <si>
    <t xml:space="preserve">4.3. Коэффициенты допустимого отклонения на первый долгосрочный период регулирования устанавливаются равными:
для ТСО,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года, - 30% на первые три расчетных периода регулирования и 25% на следующие расчетные периоды регулирования первого долгосрочного периода регулирования;
для остальных ТСО - 35% на первые три расчетных периода регулирования и 30% на следующие расчетные периоды регулирования первого долгосрочного периода регулирования.
В последующие долгосрочные периоды регулирования коэффициенты снижаются, в случае достижения показателей, на 1% в год  до 25% для территориальных сетевых организаций.
</t>
  </si>
  <si>
    <r>
      <t>7.Оценка достижения показателя уровня качества оказываемых услуг, К</t>
    </r>
    <r>
      <rPr>
        <vertAlign val="subscript"/>
        <sz val="10"/>
        <rFont val="Arial Cyr"/>
        <family val="2"/>
      </rPr>
      <t>кач1</t>
    </r>
  </si>
  <si>
    <r>
      <t>8.Оценка достижения показателя уровня качества оказываемых услуг, К</t>
    </r>
    <r>
      <rPr>
        <vertAlign val="subscript"/>
        <sz val="10"/>
        <rFont val="Arial Cyr"/>
        <family val="2"/>
      </rPr>
      <t>кач2</t>
    </r>
  </si>
  <si>
    <r>
      <t>9.Обобщенный показатель уровня надежности и качества оказываемых услуг, К</t>
    </r>
    <r>
      <rPr>
        <b/>
        <vertAlign val="subscript"/>
        <sz val="10"/>
        <rFont val="Arial Cyr"/>
        <family val="2"/>
      </rPr>
      <t>об</t>
    </r>
  </si>
  <si>
    <t>пп. 5.1 формула (5.2)</t>
  </si>
  <si>
    <t xml:space="preserve"> Расчет значения индикатора информативности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</si>
  <si>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</si>
  <si>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t xml:space="preserve"> Расчет значения индикатора исполнительности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</si>
  <si>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</si>
  <si>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</si>
  <si>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</si>
  <si>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</si>
  <si>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</si>
  <si>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</si>
  <si>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</si>
  <si>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</si>
  <si>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</si>
  <si>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</si>
  <si>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</si>
  <si>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</si>
  <si>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</si>
  <si>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</si>
  <si>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</si>
  <si>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</si>
  <si>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</si>
  <si>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</si>
  <si>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</si>
  <si>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исполнительности</t>
  </si>
  <si>
    <t xml:space="preserve"> Расчет значения индикатора результативности обратной связи</t>
  </si>
  <si>
    <t>в)* системы автоинформирования, 
шт. на 1000 потребителей услуг</t>
  </si>
  <si>
    <t xml:space="preserve">ФОРМЫ,ИСПОЛЬЗУЕМЫЕ ДЛЯ УЧЕТА ДАННЫХ ПЕРВИЧНОЙ ИНФОРМАЦИИ ПО ВСЕМ ПРЕКРАЩЕНИЯМ ПЕРЕДАЧИ ЭЛЕКТРИЧЕСКОЙ ЭНЕРГИИ ПРОИЗОШЕДШИХ НА ОБЪЕКТАХ ЭЛЕКТРОСЕТЕВЫХ ОРГАНИЗАЦИЙ ДЛЯ ОПРЕДЕЛЕНИЯ ИНДИКАТИВНЫХ ПОКАЗАТЕЛЕЙ НАДЕЖНОСТИ ОКАЗЫВАЕМЫХ УСЛУГ ЭЛЕКТРОСЕТЕВЫМИ ОРГАНИЗАЦИЯМИ
</t>
  </si>
  <si>
    <t>продолжение Формы 8.1.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</si>
  <si>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за 2016 год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</si>
  <si>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</si>
  <si>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</si>
  <si>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</si>
  <si>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</si>
  <si>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</si>
  <si>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</si>
  <si>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</si>
  <si>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</si>
  <si>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</si>
  <si>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</si>
  <si>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</si>
  <si>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</si>
  <si>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</si>
  <si>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</si>
  <si>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</si>
  <si>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</si>
  <si>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</si>
  <si>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Объем недоотпущенной электроэнергии (Пенэс), МВт*час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</si>
  <si>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</si>
  <si>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</si>
  <si>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</si>
  <si>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</si>
  <si>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</si>
  <si>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</si>
  <si>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</si>
  <si>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</si>
  <si>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</si>
  <si>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</si>
  <si>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</si>
  <si>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</si>
  <si>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</si>
  <si>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</si>
  <si>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</si>
  <si>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</si>
  <si>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</si>
  <si>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</si>
  <si>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</si>
  <si>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</si>
  <si>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</si>
  <si>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</si>
  <si>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</si>
  <si>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</si>
  <si>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</si>
  <si>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</si>
  <si>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</si>
  <si>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</si>
  <si>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</si>
  <si>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</si>
  <si>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</si>
  <si>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</si>
  <si>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</si>
  <si>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</si>
  <si>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</si>
  <si>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</si>
  <si>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</si>
  <si>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</si>
  <si>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</si>
  <si>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</si>
  <si>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</si>
  <si>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</si>
  <si>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</si>
  <si>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</si>
  <si>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</si>
  <si>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</si>
  <si>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2. В столбце 2 - указываются наименования производственных отделений или предприятий электрических сетей.
3. В столбце 6 - "0" указывается для случаев, подпадающих под исключения, указанные в абзаце 3 пункта 2.1 Методических указаний, "1" - не подпадающих.
4. В столбце 7 - "1" ставится когда АПВ успешное, "0" - не успешное.
5. В столбце 8 - "1" ставится когда АВР успешен, "0" - не успешен.
6. Столбец 33 заполняется только организацией по управлению единой национальной (общеросийской) электрической сетью.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</si>
  <si>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2016 год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</si>
  <si>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</si>
  <si>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</si>
  <si>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</si>
  <si>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← В соответствии с заключенными договорами на услуги по передаче электрической энергии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</si>
  <si>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</si>
  <si>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</si>
  <si>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</si>
  <si>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</si>
  <si>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</si>
  <si>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____________________</t>
  </si>
  <si>
    <t xml:space="preserve">     Должность</t>
  </si>
  <si>
    <t xml:space="preserve">                    Ф.И.О.</t>
  </si>
  <si>
    <t xml:space="preserve">                               подпись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</si>
</sst>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%"/>
    <numFmt numFmtId="166" formatCode="#,##0.00"/>
    <numFmt numFmtId="167" formatCode="#,##0"/>
    <numFmt numFmtId="168" formatCode="0.00"/>
    <numFmt numFmtId="169" formatCode="0.0000000"/>
    <numFmt numFmtId="170" formatCode="0.000"/>
    <numFmt numFmtId="171" formatCode="0.00%"/>
    <numFmt numFmtId="172" formatCode="0.0000"/>
    <numFmt numFmtId="173" formatCode="0.0%"/>
    <numFmt numFmtId="174" formatCode="0.00000"/>
    <numFmt numFmtId="175" formatCode="0"/>
    <numFmt numFmtId="176" formatCode="_-* #,##0.00_р_._-;\-* #,##0.00_р_._-;_-* \-??_р_._-;_-@_-"/>
    <numFmt numFmtId="177" formatCode="@"/>
    <numFmt numFmtId="178" formatCode="HH&quot;, &quot;MM&quot;, &quot;YYYY\.MM\.DD"/>
    <numFmt numFmtId="179" formatCode="DD/MMM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Arial Cyr"/>
      <family val="2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75">
    <xf numFmtId="164" fontId="0" fillId="0" borderId="0" xfId="0" applyAlignment="1">
      <alignment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 horizontal="left"/>
    </xf>
    <xf numFmtId="164" fontId="19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center"/>
    </xf>
    <xf numFmtId="164" fontId="21" fillId="6" borderId="1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 vertical="top"/>
    </xf>
    <xf numFmtId="164" fontId="19" fillId="0" borderId="0" xfId="0" applyNumberFormat="1" applyFont="1" applyBorder="1" applyAlignment="1">
      <alignment vertical="top"/>
    </xf>
    <xf numFmtId="164" fontId="19" fillId="0" borderId="11" xfId="0" applyNumberFormat="1" applyFont="1" applyBorder="1" applyAlignment="1">
      <alignment vertical="top"/>
    </xf>
    <xf numFmtId="164" fontId="22" fillId="0" borderId="0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/>
    </xf>
    <xf numFmtId="164" fontId="21" fillId="0" borderId="12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top"/>
    </xf>
    <xf numFmtId="164" fontId="21" fillId="0" borderId="16" xfId="0" applyNumberFormat="1" applyFont="1" applyBorder="1" applyAlignment="1">
      <alignment horizontal="center" vertical="top"/>
    </xf>
    <xf numFmtId="164" fontId="21" fillId="0" borderId="17" xfId="0" applyNumberFormat="1" applyFont="1" applyBorder="1" applyAlignment="1">
      <alignment horizontal="center" vertical="top"/>
    </xf>
    <xf numFmtId="164" fontId="21" fillId="0" borderId="16" xfId="0" applyFont="1" applyBorder="1" applyAlignment="1">
      <alignment horizontal="center" vertical="center"/>
    </xf>
    <xf numFmtId="166" fontId="19" fillId="6" borderId="16" xfId="0" applyNumberFormat="1" applyFont="1" applyFill="1" applyBorder="1" applyAlignment="1">
      <alignment horizontal="center" vertical="center"/>
    </xf>
    <xf numFmtId="167" fontId="19" fillId="6" borderId="17" xfId="0" applyNumberFormat="1" applyFont="1" applyFill="1" applyBorder="1" applyAlignment="1">
      <alignment horizontal="center" vertical="center"/>
    </xf>
    <xf numFmtId="166" fontId="19" fillId="6" borderId="18" xfId="0" applyNumberFormat="1" applyFont="1" applyFill="1" applyBorder="1" applyAlignment="1">
      <alignment horizontal="center" vertical="center"/>
    </xf>
    <xf numFmtId="167" fontId="19" fillId="6" borderId="19" xfId="0" applyNumberFormat="1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19" fillId="0" borderId="0" xfId="0" applyNumberFormat="1" applyFont="1" applyBorder="1" applyAlignment="1">
      <alignment horizontal="left" vertical="top"/>
    </xf>
    <xf numFmtId="164" fontId="20" fillId="0" borderId="1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center" vertical="top"/>
    </xf>
    <xf numFmtId="164" fontId="22" fillId="0" borderId="11" xfId="0" applyNumberFormat="1" applyFont="1" applyBorder="1" applyAlignment="1">
      <alignment vertical="top"/>
    </xf>
    <xf numFmtId="164" fontId="24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6" fillId="0" borderId="0" xfId="0" applyFont="1" applyBorder="1" applyAlignment="1">
      <alignment horizontal="justify" vertical="top" wrapText="1"/>
    </xf>
    <xf numFmtId="164" fontId="19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8" fontId="19" fillId="0" borderId="20" xfId="0" applyNumberFormat="1" applyFont="1" applyBorder="1" applyAlignment="1">
      <alignment horizontal="left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8" fontId="19" fillId="0" borderId="21" xfId="0" applyNumberFormat="1" applyFont="1" applyBorder="1" applyAlignment="1">
      <alignment horizontal="left" vertical="center"/>
    </xf>
    <xf numFmtId="168" fontId="19" fillId="0" borderId="17" xfId="0" applyNumberFormat="1" applyFont="1" applyFill="1" applyBorder="1" applyAlignment="1">
      <alignment horizontal="center" vertical="center"/>
    </xf>
    <xf numFmtId="168" fontId="19" fillId="0" borderId="22" xfId="0" applyNumberFormat="1" applyFont="1" applyBorder="1" applyAlignment="1">
      <alignment horizontal="left" vertical="center"/>
    </xf>
    <xf numFmtId="168" fontId="21" fillId="0" borderId="19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23" xfId="0" applyNumberFormat="1" applyFont="1" applyBorder="1" applyAlignment="1">
      <alignment vertical="top" wrapText="1"/>
    </xf>
    <xf numFmtId="164" fontId="19" fillId="6" borderId="15" xfId="0" applyNumberFormat="1" applyFont="1" applyFill="1" applyBorder="1" applyAlignment="1">
      <alignment horizontal="center" vertical="top" wrapText="1"/>
    </xf>
    <xf numFmtId="164" fontId="19" fillId="6" borderId="24" xfId="0" applyNumberFormat="1" applyFont="1" applyFill="1" applyBorder="1" applyAlignment="1">
      <alignment horizontal="center" vertical="top" wrapText="1"/>
    </xf>
    <xf numFmtId="164" fontId="19" fillId="6" borderId="25" xfId="0" applyNumberFormat="1" applyFont="1" applyFill="1" applyBorder="1" applyAlignment="1">
      <alignment horizontal="center" vertical="top" wrapText="1"/>
    </xf>
    <xf numFmtId="169" fontId="19" fillId="6" borderId="25" xfId="0" applyNumberFormat="1" applyFont="1" applyFill="1" applyBorder="1" applyAlignment="1">
      <alignment horizontal="center" vertical="center"/>
    </xf>
    <xf numFmtId="169" fontId="19" fillId="0" borderId="25" xfId="0" applyNumberFormat="1" applyFont="1" applyFill="1" applyBorder="1" applyAlignment="1">
      <alignment horizontal="center" vertical="center"/>
    </xf>
    <xf numFmtId="164" fontId="19" fillId="0" borderId="22" xfId="0" applyNumberFormat="1" applyFont="1" applyBorder="1" applyAlignment="1">
      <alignment vertical="top" wrapText="1"/>
    </xf>
    <xf numFmtId="164" fontId="19" fillId="6" borderId="26" xfId="0" applyNumberFormat="1" applyFont="1" applyFill="1" applyBorder="1" applyAlignment="1">
      <alignment horizontal="center" vertical="top" wrapText="1"/>
    </xf>
    <xf numFmtId="164" fontId="19" fillId="6" borderId="27" xfId="0" applyNumberFormat="1" applyFont="1" applyFill="1" applyBorder="1" applyAlignment="1">
      <alignment horizontal="center" vertical="top" wrapText="1"/>
    </xf>
    <xf numFmtId="164" fontId="19" fillId="6" borderId="18" xfId="0" applyNumberFormat="1" applyFont="1" applyFill="1" applyBorder="1" applyAlignment="1">
      <alignment horizontal="center" vertical="top" wrapText="1"/>
    </xf>
    <xf numFmtId="170" fontId="19" fillId="0" borderId="26" xfId="0" applyNumberFormat="1" applyFont="1" applyFill="1" applyBorder="1" applyAlignment="1">
      <alignment horizontal="center" vertical="center"/>
    </xf>
    <xf numFmtId="170" fontId="19" fillId="0" borderId="19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justify" wrapText="1"/>
    </xf>
    <xf numFmtId="164" fontId="19" fillId="0" borderId="10" xfId="0" applyNumberFormat="1" applyFont="1" applyBorder="1" applyAlignment="1">
      <alignment horizontal="left"/>
    </xf>
    <xf numFmtId="164" fontId="19" fillId="0" borderId="10" xfId="0" applyNumberFormat="1" applyFont="1" applyBorder="1" applyAlignment="1">
      <alignment horizontal="center" vertical="top"/>
    </xf>
    <xf numFmtId="164" fontId="19" fillId="0" borderId="0" xfId="0" applyFont="1" applyAlignment="1">
      <alignment horizontal="left" vertical="top"/>
    </xf>
    <xf numFmtId="164" fontId="21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20" fillId="0" borderId="0" xfId="0" applyFont="1" applyFill="1" applyAlignment="1">
      <alignment horizontal="left"/>
    </xf>
    <xf numFmtId="164" fontId="21" fillId="0" borderId="20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15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top"/>
    </xf>
    <xf numFmtId="164" fontId="21" fillId="0" borderId="15" xfId="0" applyFont="1" applyBorder="1" applyAlignment="1">
      <alignment horizontal="center" vertical="top"/>
    </xf>
    <xf numFmtId="164" fontId="21" fillId="0" borderId="17" xfId="0" applyFont="1" applyBorder="1" applyAlignment="1">
      <alignment horizontal="center" vertical="top"/>
    </xf>
    <xf numFmtId="164" fontId="20" fillId="0" borderId="0" xfId="0" applyFont="1" applyAlignment="1">
      <alignment horizontal="left" vertical="top"/>
    </xf>
    <xf numFmtId="164" fontId="21" fillId="0" borderId="28" xfId="0" applyFont="1" applyBorder="1" applyAlignment="1">
      <alignment horizontal="left" vertical="top" wrapText="1"/>
    </xf>
    <xf numFmtId="164" fontId="19" fillId="0" borderId="15" xfId="0" applyFont="1" applyBorder="1" applyAlignment="1">
      <alignment horizontal="center" vertical="center"/>
    </xf>
    <xf numFmtId="171" fontId="19" fillId="0" borderId="15" xfId="0" applyNumberFormat="1" applyFont="1" applyBorder="1" applyAlignment="1">
      <alignment horizontal="center" vertical="center"/>
    </xf>
    <xf numFmtId="168" fontId="19" fillId="0" borderId="17" xfId="0" applyNumberFormat="1" applyFont="1" applyBorder="1" applyAlignment="1">
      <alignment horizontal="center" vertical="center"/>
    </xf>
    <xf numFmtId="164" fontId="19" fillId="0" borderId="28" xfId="0" applyFont="1" applyBorder="1" applyAlignment="1">
      <alignment horizontal="left" vertical="top" wrapText="1"/>
    </xf>
    <xf numFmtId="164" fontId="19" fillId="0" borderId="15" xfId="0" applyFont="1" applyBorder="1" applyAlignment="1">
      <alignment horizontal="center"/>
    </xf>
    <xf numFmtId="164" fontId="19" fillId="0" borderId="17" xfId="0" applyFont="1" applyBorder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19" fillId="0" borderId="29" xfId="0" applyFont="1" applyBorder="1" applyAlignment="1">
      <alignment horizontal="left" vertical="top" wrapText="1"/>
    </xf>
    <xf numFmtId="171" fontId="19" fillId="6" borderId="30" xfId="19" applyNumberFormat="1" applyFont="1" applyFill="1" applyBorder="1" applyAlignment="1" applyProtection="1">
      <alignment horizontal="center" vertical="center"/>
      <protection/>
    </xf>
    <xf numFmtId="170" fontId="19" fillId="0" borderId="30" xfId="19" applyNumberFormat="1" applyFont="1" applyFill="1" applyBorder="1" applyAlignment="1" applyProtection="1">
      <alignment horizontal="center" vertical="center"/>
      <protection/>
    </xf>
    <xf numFmtId="164" fontId="19" fillId="0" borderId="31" xfId="0" applyFont="1" applyBorder="1" applyAlignment="1">
      <alignment horizontal="center" vertical="center"/>
    </xf>
    <xf numFmtId="164" fontId="26" fillId="0" borderId="0" xfId="0" applyFont="1" applyAlignment="1">
      <alignment horizontal="justify"/>
    </xf>
    <xf numFmtId="164" fontId="19" fillId="0" borderId="30" xfId="0" applyFont="1" applyBorder="1" applyAlignment="1">
      <alignment horizontal="center" vertical="center"/>
    </xf>
    <xf numFmtId="164" fontId="26" fillId="0" borderId="0" xfId="0" applyFont="1" applyAlignment="1">
      <alignment horizontal="justify" vertical="top"/>
    </xf>
    <xf numFmtId="164" fontId="19" fillId="6" borderId="15" xfId="0" applyFont="1" applyFill="1" applyBorder="1" applyAlignment="1">
      <alignment horizontal="center" vertical="center"/>
    </xf>
    <xf numFmtId="164" fontId="19" fillId="6" borderId="30" xfId="0" applyFont="1" applyFill="1" applyBorder="1" applyAlignment="1">
      <alignment horizontal="center" vertical="center"/>
    </xf>
    <xf numFmtId="171" fontId="19" fillId="6" borderId="15" xfId="19" applyNumberFormat="1" applyFont="1" applyFill="1" applyBorder="1" applyAlignment="1" applyProtection="1">
      <alignment horizontal="center" vertical="center"/>
      <protection/>
    </xf>
    <xf numFmtId="171" fontId="19" fillId="0" borderId="15" xfId="19" applyNumberFormat="1" applyFont="1" applyFill="1" applyBorder="1" applyAlignment="1" applyProtection="1">
      <alignment horizontal="center" vertical="center"/>
      <protection/>
    </xf>
    <xf numFmtId="168" fontId="19" fillId="0" borderId="15" xfId="0" applyNumberFormat="1" applyFont="1" applyBorder="1" applyAlignment="1">
      <alignment horizontal="center" vertical="center"/>
    </xf>
    <xf numFmtId="164" fontId="21" fillId="0" borderId="32" xfId="0" applyFont="1" applyBorder="1" applyAlignment="1">
      <alignment horizontal="left" vertical="top" wrapText="1"/>
    </xf>
    <xf numFmtId="164" fontId="21" fillId="0" borderId="26" xfId="0" applyFont="1" applyBorder="1" applyAlignment="1">
      <alignment horizontal="center" vertical="center"/>
    </xf>
    <xf numFmtId="171" fontId="21" fillId="0" borderId="26" xfId="0" applyNumberFormat="1" applyFont="1" applyBorder="1" applyAlignment="1">
      <alignment horizontal="center" vertical="center"/>
    </xf>
    <xf numFmtId="172" fontId="21" fillId="0" borderId="19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left" indent="4"/>
    </xf>
    <xf numFmtId="164" fontId="19" fillId="0" borderId="0" xfId="0" applyNumberFormat="1" applyFont="1" applyBorder="1" applyAlignment="1">
      <alignment horizontal="left" vertical="top" indent="4"/>
    </xf>
    <xf numFmtId="164" fontId="19" fillId="0" borderId="0" xfId="0" applyFont="1" applyAlignment="1">
      <alignment horizontal="left" vertical="top" wrapText="1"/>
    </xf>
    <xf numFmtId="164" fontId="21" fillId="0" borderId="0" xfId="0" applyFont="1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/>
    </xf>
    <xf numFmtId="164" fontId="21" fillId="0" borderId="28" xfId="0" applyFont="1" applyBorder="1" applyAlignment="1">
      <alignment horizontal="center" vertical="top" wrapText="1"/>
    </xf>
    <xf numFmtId="164" fontId="21" fillId="0" borderId="15" xfId="0" applyFont="1" applyBorder="1" applyAlignment="1">
      <alignment horizontal="center" vertical="top" wrapText="1"/>
    </xf>
    <xf numFmtId="164" fontId="21" fillId="0" borderId="17" xfId="0" applyFont="1" applyBorder="1" applyAlignment="1">
      <alignment horizontal="center" vertical="top" wrapText="1"/>
    </xf>
    <xf numFmtId="164" fontId="19" fillId="0" borderId="15" xfId="0" applyFont="1" applyFill="1" applyBorder="1" applyAlignment="1">
      <alignment horizontal="center" vertical="center" wrapText="1"/>
    </xf>
    <xf numFmtId="171" fontId="19" fillId="0" borderId="15" xfId="19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Font="1" applyBorder="1" applyAlignment="1">
      <alignment horizontal="center" vertical="center" wrapText="1"/>
    </xf>
    <xf numFmtId="168" fontId="19" fillId="0" borderId="17" xfId="0" applyNumberFormat="1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8" fontId="19" fillId="0" borderId="30" xfId="0" applyNumberFormat="1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29" xfId="0" applyFont="1" applyFill="1" applyBorder="1" applyAlignment="1">
      <alignment horizontal="left" vertical="top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0" borderId="30" xfId="0" applyFont="1" applyFill="1" applyBorder="1" applyAlignment="1">
      <alignment horizontal="center" vertical="center" wrapText="1"/>
    </xf>
    <xf numFmtId="173" fontId="19" fillId="6" borderId="15" xfId="19" applyNumberFormat="1" applyFont="1" applyFill="1" applyBorder="1" applyAlignment="1" applyProtection="1">
      <alignment horizontal="center" vertical="center" wrapText="1"/>
      <protection/>
    </xf>
    <xf numFmtId="168" fontId="19" fillId="0" borderId="30" xfId="19" applyNumberFormat="1" applyFont="1" applyFill="1" applyBorder="1" applyAlignment="1" applyProtection="1">
      <alignment horizontal="center" vertical="center" wrapText="1"/>
      <protection/>
    </xf>
    <xf numFmtId="164" fontId="21" fillId="0" borderId="29" xfId="0" applyFont="1" applyBorder="1" applyAlignment="1">
      <alignment horizontal="left" vertical="top" wrapText="1"/>
    </xf>
    <xf numFmtId="173" fontId="19" fillId="0" borderId="30" xfId="19" applyNumberFormat="1" applyFont="1" applyFill="1" applyBorder="1" applyAlignment="1" applyProtection="1">
      <alignment horizontal="center" vertical="center" wrapText="1"/>
      <protection/>
    </xf>
    <xf numFmtId="164" fontId="19" fillId="0" borderId="16" xfId="0" applyFont="1" applyBorder="1" applyAlignment="1">
      <alignment horizontal="center" vertical="center" wrapText="1"/>
    </xf>
    <xf numFmtId="170" fontId="19" fillId="0" borderId="31" xfId="0" applyNumberFormat="1" applyFont="1" applyBorder="1" applyAlignment="1">
      <alignment horizontal="center" vertical="center"/>
    </xf>
    <xf numFmtId="168" fontId="19" fillId="0" borderId="31" xfId="0" applyNumberFormat="1" applyFont="1" applyBorder="1" applyAlignment="1">
      <alignment horizontal="center" vertical="center"/>
    </xf>
    <xf numFmtId="173" fontId="19" fillId="6" borderId="15" xfId="19" applyNumberFormat="1" applyFont="1" applyFill="1" applyBorder="1" applyAlignment="1" applyProtection="1">
      <alignment horizontal="center" vertical="center"/>
      <protection/>
    </xf>
    <xf numFmtId="168" fontId="19" fillId="0" borderId="15" xfId="19" applyNumberFormat="1" applyFont="1" applyFill="1" applyBorder="1" applyAlignment="1" applyProtection="1">
      <alignment horizontal="center" vertical="center"/>
      <protection/>
    </xf>
    <xf numFmtId="164" fontId="19" fillId="0" borderId="29" xfId="0" applyNumberFormat="1" applyFont="1" applyBorder="1" applyAlignment="1">
      <alignment horizontal="left" vertical="top" wrapText="1"/>
    </xf>
    <xf numFmtId="168" fontId="19" fillId="0" borderId="15" xfId="0" applyNumberFormat="1" applyFont="1" applyFill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71" fontId="21" fillId="0" borderId="26" xfId="19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 horizontal="left" vertical="top" wrapText="1"/>
    </xf>
    <xf numFmtId="164" fontId="24" fillId="0" borderId="0" xfId="0" applyFont="1" applyBorder="1" applyAlignment="1">
      <alignment horizontal="left" vertical="top" wrapText="1"/>
    </xf>
    <xf numFmtId="164" fontId="19" fillId="0" borderId="0" xfId="0" applyFont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1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19" fillId="0" borderId="16" xfId="0" applyFont="1" applyBorder="1" applyAlignment="1">
      <alignment horizontal="left" vertical="top" wrapText="1"/>
    </xf>
    <xf numFmtId="168" fontId="19" fillId="0" borderId="16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 horizontal="left" vertical="center" wrapText="1"/>
    </xf>
    <xf numFmtId="164" fontId="28" fillId="0" borderId="0" xfId="0" applyFont="1" applyAlignment="1">
      <alignment horizontal="left"/>
    </xf>
    <xf numFmtId="164" fontId="19" fillId="6" borderId="16" xfId="0" applyFont="1" applyFill="1" applyBorder="1" applyAlignment="1">
      <alignment horizontal="center" vertical="center" wrapText="1"/>
    </xf>
    <xf numFmtId="174" fontId="19" fillId="0" borderId="15" xfId="0" applyNumberFormat="1" applyFont="1" applyFill="1" applyBorder="1" applyAlignment="1">
      <alignment horizontal="center" vertical="center" wrapText="1"/>
    </xf>
    <xf numFmtId="164" fontId="21" fillId="0" borderId="18" xfId="0" applyFont="1" applyBorder="1" applyAlignment="1">
      <alignment horizontal="left" vertical="top" wrapText="1"/>
    </xf>
    <xf numFmtId="172" fontId="21" fillId="0" borderId="18" xfId="0" applyNumberFormat="1" applyFont="1" applyBorder="1" applyAlignment="1">
      <alignment horizontal="center" vertical="center" wrapText="1"/>
    </xf>
    <xf numFmtId="172" fontId="21" fillId="0" borderId="26" xfId="0" applyNumberFormat="1" applyFont="1" applyBorder="1" applyAlignment="1">
      <alignment horizontal="center" vertical="center" wrapText="1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Alignment="1">
      <alignment horizontal="left" vertical="center" wrapText="1"/>
    </xf>
    <xf numFmtId="164" fontId="22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left" wrapText="1"/>
    </xf>
    <xf numFmtId="164" fontId="21" fillId="0" borderId="0" xfId="0" applyNumberFormat="1" applyFont="1" applyBorder="1" applyAlignment="1">
      <alignment horizontal="center" vertical="center" wrapText="1"/>
    </xf>
    <xf numFmtId="168" fontId="21" fillId="0" borderId="21" xfId="0" applyNumberFormat="1" applyFont="1" applyBorder="1" applyAlignment="1">
      <alignment horizontal="center" vertical="center" wrapText="1"/>
    </xf>
    <xf numFmtId="175" fontId="21" fillId="0" borderId="34" xfId="0" applyNumberFormat="1" applyFont="1" applyFill="1" applyBorder="1" applyAlignment="1">
      <alignment horizontal="center" vertical="center"/>
    </xf>
    <xf numFmtId="175" fontId="21" fillId="0" borderId="21" xfId="0" applyNumberFormat="1" applyFont="1" applyBorder="1" applyAlignment="1">
      <alignment horizontal="center" vertical="center" wrapText="1"/>
    </xf>
    <xf numFmtId="168" fontId="19" fillId="0" borderId="21" xfId="0" applyNumberFormat="1" applyFont="1" applyBorder="1" applyAlignment="1">
      <alignment horizontal="left" vertical="top" wrapText="1"/>
    </xf>
    <xf numFmtId="168" fontId="19" fillId="6" borderId="15" xfId="15" applyNumberFormat="1" applyFont="1" applyFill="1" applyBorder="1" applyAlignment="1" applyProtection="1">
      <alignment horizontal="center" vertical="center" wrapText="1"/>
      <protection/>
    </xf>
    <xf numFmtId="172" fontId="21" fillId="0" borderId="16" xfId="0" applyNumberFormat="1" applyFont="1" applyFill="1" applyBorder="1" applyAlignment="1">
      <alignment horizontal="center" vertical="center"/>
    </xf>
    <xf numFmtId="168" fontId="21" fillId="0" borderId="20" xfId="0" applyNumberFormat="1" applyFont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 wrapText="1"/>
    </xf>
    <xf numFmtId="175" fontId="21" fillId="0" borderId="21" xfId="0" applyNumberFormat="1" applyFont="1" applyBorder="1" applyAlignment="1">
      <alignment horizontal="center" vertical="center"/>
    </xf>
    <xf numFmtId="175" fontId="21" fillId="0" borderId="17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 horizontal="center" vertical="center" wrapText="1"/>
    </xf>
    <xf numFmtId="164" fontId="19" fillId="0" borderId="16" xfId="0" applyFont="1" applyBorder="1" applyAlignment="1">
      <alignment horizontal="center" vertical="center"/>
    </xf>
    <xf numFmtId="164" fontId="19" fillId="0" borderId="16" xfId="0" applyFont="1" applyBorder="1" applyAlignment="1">
      <alignment horizontal="center"/>
    </xf>
    <xf numFmtId="164" fontId="19" fillId="0" borderId="16" xfId="0" applyFont="1" applyBorder="1" applyAlignment="1">
      <alignment horizontal="left" vertical="center" wrapText="1"/>
    </xf>
    <xf numFmtId="168" fontId="19" fillId="6" borderId="30" xfId="19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vertical="center"/>
    </xf>
    <xf numFmtId="164" fontId="0" fillId="0" borderId="35" xfId="0" applyFont="1" applyBorder="1" applyAlignment="1">
      <alignment wrapText="1"/>
    </xf>
    <xf numFmtId="170" fontId="21" fillId="0" borderId="16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77" fontId="19" fillId="0" borderId="16" xfId="0" applyNumberFormat="1" applyFont="1" applyBorder="1" applyAlignment="1">
      <alignment horizontal="center" vertical="center"/>
    </xf>
    <xf numFmtId="172" fontId="19" fillId="0" borderId="16" xfId="0" applyNumberFormat="1" applyFont="1" applyBorder="1" applyAlignment="1">
      <alignment horizontal="center" vertical="center"/>
    </xf>
    <xf numFmtId="164" fontId="19" fillId="0" borderId="16" xfId="0" applyFont="1" applyBorder="1" applyAlignment="1">
      <alignment vertical="center" wrapText="1"/>
    </xf>
    <xf numFmtId="172" fontId="19" fillId="6" borderId="15" xfId="19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Font="1" applyAlignment="1">
      <alignment/>
    </xf>
    <xf numFmtId="164" fontId="0" fillId="0" borderId="0" xfId="0" applyBorder="1" applyAlignment="1">
      <alignment vertical="center" wrapText="1"/>
    </xf>
    <xf numFmtId="177" fontId="19" fillId="0" borderId="16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7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16" xfId="0" applyBorder="1" applyAlignment="1">
      <alignment wrapText="1"/>
    </xf>
    <xf numFmtId="164" fontId="0" fillId="0" borderId="16" xfId="0" applyBorder="1" applyAlignment="1">
      <alignment horizontal="center" vertical="center" wrapText="1"/>
    </xf>
    <xf numFmtId="164" fontId="0" fillId="0" borderId="35" xfId="0" applyBorder="1" applyAlignment="1">
      <alignment wrapText="1"/>
    </xf>
    <xf numFmtId="164" fontId="0" fillId="0" borderId="35" xfId="0" applyBorder="1" applyAlignment="1">
      <alignment vertical="center" wrapText="1"/>
    </xf>
    <xf numFmtId="164" fontId="0" fillId="0" borderId="35" xfId="0" applyBorder="1" applyAlignment="1">
      <alignment horizontal="center" vertical="center" wrapText="1"/>
    </xf>
    <xf numFmtId="164" fontId="0" fillId="24" borderId="16" xfId="0" applyFill="1" applyBorder="1" applyAlignment="1">
      <alignment horizontal="center" vertical="center" wrapText="1"/>
    </xf>
    <xf numFmtId="164" fontId="31" fillId="0" borderId="35" xfId="0" applyFont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35" xfId="0" applyFont="1" applyBorder="1" applyAlignment="1">
      <alignment vertical="top" wrapText="1"/>
    </xf>
    <xf numFmtId="164" fontId="21" fillId="0" borderId="16" xfId="0" applyFont="1" applyBorder="1" applyAlignment="1">
      <alignment vertical="center" wrapText="1"/>
    </xf>
    <xf numFmtId="168" fontId="34" fillId="0" borderId="16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9" fillId="0" borderId="36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top"/>
    </xf>
    <xf numFmtId="164" fontId="19" fillId="0" borderId="15" xfId="0" applyFont="1" applyBorder="1" applyAlignment="1">
      <alignment horizontal="center" vertical="top"/>
    </xf>
    <xf numFmtId="164" fontId="19" fillId="0" borderId="17" xfId="0" applyFont="1" applyBorder="1" applyAlignment="1">
      <alignment horizontal="center" vertical="top"/>
    </xf>
    <xf numFmtId="171" fontId="19" fillId="0" borderId="30" xfId="19" applyNumberFormat="1" applyFont="1" applyFill="1" applyBorder="1" applyAlignment="1" applyProtection="1">
      <alignment horizontal="center" vertical="center"/>
      <protection/>
    </xf>
    <xf numFmtId="168" fontId="21" fillId="0" borderId="19" xfId="0" applyNumberFormat="1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19" fillId="0" borderId="20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top" wrapText="1"/>
    </xf>
    <xf numFmtId="164" fontId="19" fillId="0" borderId="15" xfId="0" applyFont="1" applyBorder="1" applyAlignment="1">
      <alignment horizontal="center" vertical="top" wrapText="1"/>
    </xf>
    <xf numFmtId="164" fontId="19" fillId="0" borderId="17" xfId="0" applyFont="1" applyBorder="1" applyAlignment="1">
      <alignment horizontal="center" vertical="top" wrapText="1"/>
    </xf>
    <xf numFmtId="171" fontId="19" fillId="0" borderId="33" xfId="19" applyNumberFormat="1" applyFont="1" applyFill="1" applyBorder="1" applyAlignment="1" applyProtection="1">
      <alignment horizontal="center" vertical="center" wrapText="1"/>
      <protection/>
    </xf>
    <xf numFmtId="170" fontId="21" fillId="0" borderId="19" xfId="0" applyNumberFormat="1" applyFont="1" applyBorder="1" applyAlignment="1">
      <alignment horizontal="center" vertical="center" wrapText="1"/>
    </xf>
    <xf numFmtId="168" fontId="21" fillId="0" borderId="19" xfId="0" applyNumberFormat="1" applyFont="1" applyBorder="1" applyAlignment="1">
      <alignment horizontal="center" vertical="center" wrapText="1"/>
    </xf>
    <xf numFmtId="171" fontId="19" fillId="6" borderId="15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 locked="0"/>
    </xf>
    <xf numFmtId="164" fontId="36" fillId="0" borderId="0" xfId="0" applyFont="1" applyBorder="1" applyAlignment="1" applyProtection="1">
      <alignment horizontal="left"/>
      <protection locked="0"/>
    </xf>
    <xf numFmtId="164" fontId="36" fillId="0" borderId="0" xfId="0" applyFont="1" applyBorder="1" applyAlignment="1" applyProtection="1">
      <alignment horizontal="center" vertical="center"/>
      <protection locked="0"/>
    </xf>
    <xf numFmtId="164" fontId="37" fillId="0" borderId="0" xfId="0" applyFont="1" applyBorder="1" applyAlignment="1" applyProtection="1">
      <alignment horizontal="center" vertical="center"/>
      <protection locked="0"/>
    </xf>
    <xf numFmtId="164" fontId="36" fillId="10" borderId="16" xfId="0" applyFont="1" applyFill="1" applyBorder="1" applyAlignment="1" applyProtection="1">
      <alignment horizontal="center" textRotation="90" wrapText="1"/>
      <protection locked="0"/>
    </xf>
    <xf numFmtId="164" fontId="36" fillId="10" borderId="16" xfId="0" applyFont="1" applyFill="1" applyBorder="1" applyAlignment="1" applyProtection="1">
      <alignment horizontal="center" vertical="center" wrapText="1"/>
      <protection locked="0"/>
    </xf>
    <xf numFmtId="164" fontId="36" fillId="10" borderId="16" xfId="0" applyFont="1" applyFill="1" applyBorder="1" applyAlignment="1" applyProtection="1">
      <alignment horizontal="center" vertical="center" textRotation="90" wrapText="1"/>
      <protection locked="0"/>
    </xf>
    <xf numFmtId="164" fontId="36" fillId="10" borderId="24" xfId="0" applyFont="1" applyFill="1" applyBorder="1" applyAlignment="1" applyProtection="1">
      <alignment horizontal="center" vertical="center" wrapText="1"/>
      <protection locked="0"/>
    </xf>
    <xf numFmtId="164" fontId="0" fillId="15" borderId="16" xfId="0" applyFill="1" applyBorder="1" applyAlignment="1" applyProtection="1">
      <alignment horizontal="center" vertical="center" wrapText="1"/>
      <protection locked="0"/>
    </xf>
    <xf numFmtId="164" fontId="38" fillId="15" borderId="16" xfId="0" applyFont="1" applyFill="1" applyBorder="1" applyAlignment="1" applyProtection="1">
      <alignment horizontal="left" vertical="center" wrapText="1"/>
      <protection locked="0"/>
    </xf>
    <xf numFmtId="164" fontId="0" fillId="15" borderId="16" xfId="0" applyFill="1" applyBorder="1" applyAlignment="1" applyProtection="1">
      <alignment horizontal="left" vertical="center" wrapText="1"/>
      <protection locked="0"/>
    </xf>
    <xf numFmtId="178" fontId="0" fillId="15" borderId="16" xfId="0" applyNumberFormat="1" applyFill="1" applyBorder="1" applyAlignment="1" applyProtection="1">
      <alignment horizontal="center" vertical="center" wrapText="1"/>
      <protection locked="0"/>
    </xf>
    <xf numFmtId="172" fontId="0" fillId="15" borderId="16" xfId="0" applyNumberFormat="1" applyFill="1" applyBorder="1" applyAlignment="1" applyProtection="1">
      <alignment horizontal="center" vertical="center" wrapText="1"/>
      <protection locked="0"/>
    </xf>
    <xf numFmtId="170" fontId="0" fillId="15" borderId="16" xfId="0" applyNumberFormat="1" applyFill="1" applyBorder="1" applyAlignment="1" applyProtection="1">
      <alignment horizontal="center" vertical="center" wrapText="1"/>
      <protection locked="0"/>
    </xf>
    <xf numFmtId="164" fontId="28" fillId="0" borderId="0" xfId="0" applyFont="1" applyAlignment="1">
      <alignment/>
    </xf>
    <xf numFmtId="164" fontId="19" fillId="0" borderId="0" xfId="0" applyFont="1" applyAlignment="1" applyProtection="1">
      <alignment/>
      <protection locked="0"/>
    </xf>
    <xf numFmtId="164" fontId="21" fillId="0" borderId="0" xfId="0" applyFont="1" applyBorder="1" applyAlignment="1" applyProtection="1">
      <alignment horizontal="center" wrapText="1"/>
      <protection locked="0"/>
    </xf>
    <xf numFmtId="164" fontId="39" fillId="0" borderId="0" xfId="0" applyFont="1" applyBorder="1" applyAlignment="1" applyProtection="1">
      <alignment horizontal="center" vertical="center" wrapText="1"/>
      <protection locked="0"/>
    </xf>
    <xf numFmtId="164" fontId="19" fillId="0" borderId="0" xfId="0" applyFont="1" applyAlignment="1" applyProtection="1">
      <alignment horizontal="center" vertical="center"/>
      <protection locked="0"/>
    </xf>
    <xf numFmtId="164" fontId="39" fillId="25" borderId="16" xfId="0" applyFont="1" applyFill="1" applyBorder="1" applyAlignment="1" applyProtection="1">
      <alignment horizontal="center" vertical="center" wrapText="1"/>
      <protection locked="0"/>
    </xf>
    <xf numFmtId="164" fontId="39" fillId="25" borderId="16" xfId="0" applyFont="1" applyFill="1" applyBorder="1" applyAlignment="1" applyProtection="1">
      <alignment horizontal="center" textRotation="90" wrapText="1"/>
      <protection locked="0"/>
    </xf>
    <xf numFmtId="164" fontId="39" fillId="25" borderId="15" xfId="0" applyFont="1" applyFill="1" applyBorder="1" applyAlignment="1" applyProtection="1">
      <alignment horizontal="center" vertical="center" wrapText="1"/>
      <protection locked="0"/>
    </xf>
    <xf numFmtId="164" fontId="39" fillId="25" borderId="24" xfId="0" applyFont="1" applyFill="1" applyBorder="1" applyAlignment="1" applyProtection="1">
      <alignment horizontal="center" vertical="center" wrapText="1"/>
      <protection locked="0"/>
    </xf>
    <xf numFmtId="164" fontId="39" fillId="25" borderId="16" xfId="0" applyFont="1" applyFill="1" applyBorder="1" applyAlignment="1" applyProtection="1">
      <alignment horizontal="center" vertical="center" textRotation="90" wrapText="1"/>
      <protection locked="0"/>
    </xf>
    <xf numFmtId="164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6" borderId="16" xfId="0" applyNumberFormat="1" applyFont="1" applyFill="1" applyBorder="1" applyAlignment="1">
      <alignment vertical="center" wrapText="1"/>
    </xf>
    <xf numFmtId="164" fontId="19" fillId="6" borderId="16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6" borderId="16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19" fillId="0" borderId="11" xfId="0" applyFont="1" applyBorder="1" applyAlignment="1">
      <alignment horizontal="center" vertical="center"/>
    </xf>
    <xf numFmtId="164" fontId="19" fillId="0" borderId="0" xfId="0" applyFont="1" applyAlignment="1">
      <alignment horizontal="left" vertical="center"/>
    </xf>
    <xf numFmtId="164" fontId="20" fillId="0" borderId="0" xfId="0" applyFont="1" applyBorder="1" applyAlignment="1">
      <alignment horizontal="left" vertical="top" wrapText="1"/>
    </xf>
    <xf numFmtId="164" fontId="21" fillId="0" borderId="0" xfId="0" applyFont="1" applyBorder="1" applyAlignment="1" applyProtection="1">
      <alignment horizontal="center" vertical="center" wrapText="1"/>
      <protection locked="0"/>
    </xf>
    <xf numFmtId="164" fontId="19" fillId="0" borderId="0" xfId="0" applyFont="1" applyAlignment="1" applyProtection="1">
      <alignment/>
      <protection/>
    </xf>
    <xf numFmtId="164" fontId="19" fillId="0" borderId="0" xfId="0" applyFont="1" applyBorder="1" applyAlignment="1" applyProtection="1">
      <alignment horizontal="center" vertical="center"/>
      <protection locked="0"/>
    </xf>
    <xf numFmtId="164" fontId="40" fillId="0" borderId="0" xfId="0" applyFont="1" applyBorder="1" applyAlignment="1" applyProtection="1">
      <alignment horizontal="center" vertical="center"/>
      <protection/>
    </xf>
    <xf numFmtId="164" fontId="21" fillId="25" borderId="16" xfId="0" applyFont="1" applyFill="1" applyBorder="1" applyAlignment="1" applyProtection="1">
      <alignment horizontal="center" vertical="center" wrapText="1"/>
      <protection/>
    </xf>
    <xf numFmtId="164" fontId="19" fillId="25" borderId="16" xfId="0" applyFont="1" applyFill="1" applyBorder="1" applyAlignment="1" applyProtection="1">
      <alignment horizontal="center" vertical="center" wrapText="1"/>
      <protection/>
    </xf>
    <xf numFmtId="164" fontId="19" fillId="25" borderId="16" xfId="0" applyFont="1" applyFill="1" applyBorder="1" applyAlignment="1" applyProtection="1">
      <alignment horizontal="left" vertical="center" wrapText="1"/>
      <protection/>
    </xf>
    <xf numFmtId="164" fontId="41" fillId="0" borderId="0" xfId="0" applyFont="1" applyAlignment="1">
      <alignment horizontal="left" vertical="center" wrapText="1"/>
    </xf>
    <xf numFmtId="179" fontId="19" fillId="25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Font="1" applyBorder="1" applyAlignment="1">
      <alignment horizontal="left"/>
    </xf>
    <xf numFmtId="164" fontId="19" fillId="0" borderId="0" xfId="0" applyFont="1" applyAlignment="1">
      <alignment horizontal="right"/>
    </xf>
    <xf numFmtId="164" fontId="19" fillId="0" borderId="0" xfId="0" applyFont="1" applyBorder="1" applyAlignment="1">
      <alignment horizontal="left" vertical="top"/>
    </xf>
    <xf numFmtId="164" fontId="19" fillId="0" borderId="0" xfId="0" applyFont="1" applyAlignment="1">
      <alignment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Процентный 2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zoomScale="97" zoomScaleNormal="97" zoomScaleSheetLayoutView="100" workbookViewId="0" topLeftCell="A1">
      <selection activeCell="B6" sqref="B6"/>
    </sheetView>
  </sheetViews>
  <sheetFormatPr defaultColWidth="1.00390625" defaultRowHeight="12.75"/>
  <cols>
    <col min="1" max="1" width="10.625" style="1" customWidth="1"/>
    <col min="2" max="2" width="48.375" style="1" customWidth="1"/>
    <col min="3" max="3" width="45.875" style="1" customWidth="1"/>
    <col min="4" max="4" width="6.25390625" style="1" customWidth="1"/>
    <col min="5" max="5" width="14.625" style="1" customWidth="1"/>
    <col min="6" max="6" width="39.875" style="1" customWidth="1"/>
    <col min="7" max="16384" width="0.875" style="2" customWidth="1"/>
  </cols>
  <sheetData>
    <row r="1" spans="1:6" s="5" customFormat="1" ht="17.25" customHeight="1">
      <c r="A1" s="3"/>
      <c r="B1" s="3"/>
      <c r="C1" s="3"/>
      <c r="D1" s="3"/>
      <c r="E1" s="3"/>
      <c r="F1" s="4"/>
    </row>
    <row r="2" spans="1:6" s="3" customFormat="1" ht="24" customHeight="1">
      <c r="A2" s="6" t="s">
        <v>0</v>
      </c>
      <c r="B2" s="6"/>
      <c r="C2" s="6"/>
      <c r="D2" s="6"/>
      <c r="E2" s="6"/>
      <c r="F2" s="6"/>
    </row>
    <row r="3" spans="2:8" s="3" customFormat="1" ht="24" customHeight="1">
      <c r="B3" s="7" t="s">
        <v>1</v>
      </c>
      <c r="C3" s="7"/>
      <c r="D3" s="8" t="s">
        <v>2</v>
      </c>
      <c r="E3" s="7">
        <v>2016</v>
      </c>
      <c r="F3" s="9" t="s">
        <v>3</v>
      </c>
      <c r="G3" s="10"/>
      <c r="H3" s="10"/>
    </row>
    <row r="4" spans="2:256" s="3" customFormat="1" ht="24" customHeight="1">
      <c r="B4" s="11" t="s">
        <v>4</v>
      </c>
      <c r="C4" s="11"/>
      <c r="D4" s="12"/>
      <c r="E4" s="13"/>
      <c r="F4" s="13"/>
      <c r="G4" s="14"/>
      <c r="H4" s="14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3" customFormat="1" ht="13.5" customHeight="1">
      <c r="A5" s="15"/>
      <c r="G5" s="5"/>
      <c r="H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3" customFormat="1" ht="62.25" customHeight="1">
      <c r="A6" s="16"/>
      <c r="B6" s="16" t="s">
        <v>5</v>
      </c>
      <c r="C6" s="17" t="s">
        <v>6</v>
      </c>
      <c r="D6" s="18" t="s">
        <v>7</v>
      </c>
      <c r="E6" s="18"/>
      <c r="F6" s="18"/>
      <c r="G6" s="5"/>
      <c r="H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3" customFormat="1" ht="15">
      <c r="A7" s="19">
        <v>1</v>
      </c>
      <c r="B7" s="19">
        <v>2</v>
      </c>
      <c r="C7" s="20">
        <v>3</v>
      </c>
      <c r="D7" s="21">
        <v>4</v>
      </c>
      <c r="E7" s="21"/>
      <c r="F7" s="21"/>
      <c r="G7" s="5"/>
      <c r="H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" customFormat="1" ht="15">
      <c r="A8" s="22" t="s">
        <v>8</v>
      </c>
      <c r="B8" s="23" t="s">
        <v>9</v>
      </c>
      <c r="C8" s="23">
        <v>0</v>
      </c>
      <c r="D8" s="24">
        <v>29</v>
      </c>
      <c r="E8" s="24"/>
      <c r="F8" s="24"/>
      <c r="G8" s="5"/>
      <c r="H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" customFormat="1" ht="15">
      <c r="A9" s="22" t="s">
        <v>10</v>
      </c>
      <c r="B9" s="23" t="s">
        <v>9</v>
      </c>
      <c r="C9" s="23">
        <v>0</v>
      </c>
      <c r="D9" s="24">
        <v>29</v>
      </c>
      <c r="E9" s="24"/>
      <c r="F9" s="24"/>
      <c r="G9" s="5"/>
      <c r="H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15">
      <c r="A10" s="22" t="s">
        <v>11</v>
      </c>
      <c r="B10" s="23" t="s">
        <v>9</v>
      </c>
      <c r="C10" s="23">
        <v>0</v>
      </c>
      <c r="D10" s="24">
        <v>29</v>
      </c>
      <c r="E10" s="24"/>
      <c r="F10" s="24"/>
      <c r="G10" s="5"/>
      <c r="H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" customFormat="1" ht="15">
      <c r="A11" s="22" t="s">
        <v>12</v>
      </c>
      <c r="B11" s="23" t="s">
        <v>9</v>
      </c>
      <c r="C11" s="23">
        <v>0</v>
      </c>
      <c r="D11" s="24">
        <v>29</v>
      </c>
      <c r="E11" s="24"/>
      <c r="F11" s="24"/>
      <c r="G11" s="5"/>
      <c r="H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15">
      <c r="A12" s="22" t="s">
        <v>13</v>
      </c>
      <c r="B12" s="23" t="s">
        <v>9</v>
      </c>
      <c r="C12" s="23">
        <v>0</v>
      </c>
      <c r="D12" s="24">
        <v>29</v>
      </c>
      <c r="E12" s="24"/>
      <c r="F12" s="24"/>
      <c r="G12" s="5"/>
      <c r="H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" customFormat="1" ht="15">
      <c r="A13" s="22" t="s">
        <v>14</v>
      </c>
      <c r="B13" s="23" t="s">
        <v>9</v>
      </c>
      <c r="C13" s="23">
        <v>0</v>
      </c>
      <c r="D13" s="24">
        <v>29</v>
      </c>
      <c r="E13" s="24"/>
      <c r="F13" s="24"/>
      <c r="G13" s="5"/>
      <c r="H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5">
      <c r="A14" s="22" t="s">
        <v>15</v>
      </c>
      <c r="B14" s="23" t="s">
        <v>9</v>
      </c>
      <c r="C14" s="23">
        <v>0</v>
      </c>
      <c r="D14" s="24">
        <v>29</v>
      </c>
      <c r="E14" s="24"/>
      <c r="F14" s="24"/>
      <c r="G14" s="5"/>
      <c r="H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">
      <c r="A15" s="22" t="s">
        <v>16</v>
      </c>
      <c r="B15" s="23" t="s">
        <v>9</v>
      </c>
      <c r="C15" s="23">
        <v>0</v>
      </c>
      <c r="D15" s="24">
        <v>29</v>
      </c>
      <c r="E15" s="24"/>
      <c r="F15" s="24"/>
      <c r="G15" s="5"/>
      <c r="H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15">
      <c r="A16" s="22" t="s">
        <v>17</v>
      </c>
      <c r="B16" s="23" t="s">
        <v>9</v>
      </c>
      <c r="C16" s="23">
        <v>0</v>
      </c>
      <c r="D16" s="24">
        <v>29</v>
      </c>
      <c r="E16" s="24"/>
      <c r="F16" s="24"/>
      <c r="G16" s="5"/>
      <c r="H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15">
      <c r="A17" s="22" t="s">
        <v>18</v>
      </c>
      <c r="B17" s="23" t="s">
        <v>9</v>
      </c>
      <c r="C17" s="23">
        <v>0</v>
      </c>
      <c r="D17" s="24">
        <v>29</v>
      </c>
      <c r="E17" s="24"/>
      <c r="F17" s="24"/>
      <c r="G17" s="5"/>
      <c r="H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">
      <c r="A18" s="22" t="s">
        <v>19</v>
      </c>
      <c r="B18" s="23" t="s">
        <v>9</v>
      </c>
      <c r="C18" s="23">
        <v>0</v>
      </c>
      <c r="D18" s="24">
        <v>29</v>
      </c>
      <c r="E18" s="24"/>
      <c r="F18" s="24"/>
      <c r="G18" s="5"/>
      <c r="H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">
      <c r="A19" s="22" t="s">
        <v>20</v>
      </c>
      <c r="B19" s="23" t="s">
        <v>9</v>
      </c>
      <c r="C19" s="25">
        <v>0</v>
      </c>
      <c r="D19" s="26">
        <v>29</v>
      </c>
      <c r="E19" s="26"/>
      <c r="F19" s="26"/>
      <c r="G19" s="5"/>
      <c r="H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5" customHeight="1">
      <c r="A20" s="27"/>
      <c r="B20" s="28"/>
      <c r="C20" s="28"/>
      <c r="D20" s="28"/>
      <c r="E20" s="28"/>
      <c r="F20" s="28"/>
      <c r="G20" s="5"/>
      <c r="H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40.5" customHeight="1">
      <c r="A21" s="15"/>
      <c r="B21" s="9" t="s">
        <v>21</v>
      </c>
      <c r="C21" s="9" t="s">
        <v>22</v>
      </c>
      <c r="D21" s="15"/>
      <c r="E21" s="15"/>
      <c r="F21" s="9"/>
      <c r="G21" s="29"/>
      <c r="H21" s="29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6.5" customHeight="1">
      <c r="A22" s="30"/>
      <c r="B22" s="30" t="s">
        <v>23</v>
      </c>
      <c r="C22" s="30" t="s">
        <v>24</v>
      </c>
      <c r="D22" s="12"/>
      <c r="E22" s="12"/>
      <c r="F22" s="30" t="s">
        <v>25</v>
      </c>
      <c r="G22" s="31"/>
      <c r="H22" s="31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3" customFormat="1" ht="37.5" customHeight="1">
      <c r="B23" s="32" t="s">
        <v>26</v>
      </c>
      <c r="G23" s="5"/>
      <c r="H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7:256" s="3" customFormat="1" ht="15">
      <c r="G24" s="5"/>
      <c r="H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6" s="34" customFormat="1" ht="19.5">
      <c r="A25" s="3"/>
      <c r="B25" s="33" t="s">
        <v>27</v>
      </c>
      <c r="C25" s="3"/>
      <c r="D25" s="3"/>
      <c r="E25" s="3"/>
      <c r="F25" s="3"/>
    </row>
    <row r="26" spans="1:6" s="5" customFormat="1" ht="15">
      <c r="A26" s="3"/>
      <c r="B26" s="3"/>
      <c r="C26" s="3"/>
      <c r="D26" s="3"/>
      <c r="E26" s="3"/>
      <c r="F26" s="3"/>
    </row>
    <row r="27" spans="1:6" s="5" customFormat="1" ht="54.75" customHeight="1">
      <c r="A27" s="3"/>
      <c r="B27" s="35"/>
      <c r="C27" s="35"/>
      <c r="D27" s="35"/>
      <c r="E27" s="35"/>
      <c r="F27" s="35"/>
    </row>
    <row r="28" spans="1:6" ht="60" customHeight="1">
      <c r="A28" s="36"/>
      <c r="B28" s="35"/>
      <c r="C28" s="35"/>
      <c r="D28" s="35"/>
      <c r="E28" s="35"/>
      <c r="F28" s="35"/>
    </row>
    <row r="29" spans="2:6" ht="70.5" customHeight="1">
      <c r="B29" s="35"/>
      <c r="C29" s="35"/>
      <c r="D29" s="35"/>
      <c r="E29" s="35"/>
      <c r="F29" s="35"/>
    </row>
  </sheetData>
  <mergeCells count="21">
    <mergeCell ref="A2:F2"/>
    <mergeCell ref="B3:C3"/>
    <mergeCell ref="B4:C4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B20:F20"/>
    <mergeCell ref="B27:F27"/>
    <mergeCell ref="B28:F28"/>
    <mergeCell ref="B29:F29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83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"/>
  <sheetViews>
    <sheetView zoomScale="97" zoomScaleNormal="97" zoomScaleSheetLayoutView="100" workbookViewId="0" topLeftCell="A1">
      <selection activeCell="C10" sqref="C10"/>
    </sheetView>
  </sheetViews>
  <sheetFormatPr defaultColWidth="9.00390625" defaultRowHeight="12.75"/>
  <cols>
    <col min="1" max="1" width="13.00390625" style="0" customWidth="1"/>
    <col min="2" max="2" width="70.75390625" style="0" customWidth="1"/>
  </cols>
  <sheetData>
    <row r="2" spans="1:5" ht="56.25" customHeight="1">
      <c r="A2" s="165" t="s">
        <v>156</v>
      </c>
      <c r="B2" s="165"/>
      <c r="C2" s="165"/>
      <c r="D2" s="165"/>
      <c r="E2" s="165"/>
    </row>
    <row r="3" spans="1:5" ht="15">
      <c r="A3" s="15"/>
      <c r="B3" s="38" t="str">
        <f>'форма 3.1 (2016)'!B2</f>
        <v>ОАО «Элеконд»</v>
      </c>
      <c r="C3" s="15" t="s">
        <v>2</v>
      </c>
      <c r="D3" s="39">
        <f>'форма 3.1 (2016)'!D2</f>
        <v>2016</v>
      </c>
      <c r="E3" s="3" t="s">
        <v>3</v>
      </c>
    </row>
    <row r="4" spans="1:5" ht="15">
      <c r="A4" s="15"/>
      <c r="B4" s="30" t="s">
        <v>4</v>
      </c>
      <c r="C4" s="15"/>
      <c r="D4" s="3"/>
      <c r="E4" s="3"/>
    </row>
    <row r="5" spans="1:5" ht="15">
      <c r="A5" s="3"/>
      <c r="B5" s="3"/>
      <c r="C5" s="3"/>
      <c r="D5" s="3"/>
      <c r="E5" s="3"/>
    </row>
    <row r="6" spans="1:5" ht="15" customHeight="1">
      <c r="A6" s="172" t="s">
        <v>115</v>
      </c>
      <c r="B6" s="172"/>
      <c r="C6" s="173" t="s">
        <v>152</v>
      </c>
      <c r="D6" s="173"/>
      <c r="E6" s="173"/>
    </row>
    <row r="7" spans="1:5" ht="15">
      <c r="A7" s="174">
        <v>1</v>
      </c>
      <c r="B7" s="174"/>
      <c r="C7" s="175">
        <v>2</v>
      </c>
      <c r="D7" s="175"/>
      <c r="E7" s="175"/>
    </row>
    <row r="8" spans="1:5" ht="56.25" customHeight="1">
      <c r="A8" s="169" t="s">
        <v>157</v>
      </c>
      <c r="B8" s="169"/>
      <c r="C8" s="170">
        <v>0</v>
      </c>
      <c r="D8" s="170"/>
      <c r="E8" s="170"/>
    </row>
    <row r="9" spans="1:5" ht="84" customHeight="1">
      <c r="A9" s="169" t="s">
        <v>158</v>
      </c>
      <c r="B9" s="169"/>
      <c r="C9" s="170">
        <v>0</v>
      </c>
      <c r="D9" s="170"/>
      <c r="E9" s="170"/>
    </row>
    <row r="10" spans="1:5" ht="42" customHeight="1">
      <c r="A10" s="169" t="s">
        <v>159</v>
      </c>
      <c r="B10" s="169"/>
      <c r="C10" s="171">
        <f>IF(C8=0,1,C8/MAX(1,C8-C9))</f>
        <v>1</v>
      </c>
      <c r="D10" s="171"/>
      <c r="E10" s="171"/>
    </row>
    <row r="11" spans="1:5" ht="55.5" customHeight="1">
      <c r="A11" s="8" t="s">
        <v>148</v>
      </c>
      <c r="B11" s="8" t="s">
        <v>160</v>
      </c>
      <c r="C11" s="8" t="s">
        <v>34</v>
      </c>
      <c r="D11" s="8"/>
      <c r="E11" s="8"/>
    </row>
    <row r="12" spans="1:5" ht="15">
      <c r="A12" s="30" t="s">
        <v>23</v>
      </c>
      <c r="B12" s="30" t="s">
        <v>24</v>
      </c>
      <c r="C12" s="30" t="s">
        <v>25</v>
      </c>
      <c r="D12" s="30"/>
      <c r="E12" s="30"/>
    </row>
  </sheetData>
  <mergeCells count="13">
    <mergeCell ref="A2:E2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C11:E11"/>
    <mergeCell ref="C12:E12"/>
  </mergeCells>
  <printOptions/>
  <pageMargins left="0.7" right="0.7" top="0.75" bottom="0.75" header="0.5118055555555555" footer="0.5118055555555555"/>
  <pageSetup horizontalDpi="300" verticalDpi="300" orientation="portrait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zoomScale="97" zoomScaleNormal="97" zoomScaleSheetLayoutView="100" workbookViewId="0" topLeftCell="A1">
      <selection activeCell="B3" sqref="B3"/>
    </sheetView>
  </sheetViews>
  <sheetFormatPr defaultColWidth="9.00390625" defaultRowHeight="12.75"/>
  <cols>
    <col min="1" max="1" width="82.125" style="0" customWidth="1"/>
    <col min="2" max="2" width="34.25390625" style="0" customWidth="1"/>
  </cols>
  <sheetData>
    <row r="2" spans="1:2" ht="60.75" customHeight="1">
      <c r="A2" s="70" t="s">
        <v>161</v>
      </c>
      <c r="B2" s="70"/>
    </row>
    <row r="3" spans="1:2" ht="15">
      <c r="A3" s="176" t="str">
        <f>'Форма 1.1 (2016)'!B3</f>
        <v>ОАО «Элеконд»</v>
      </c>
      <c r="B3" s="176" t="s">
        <v>162</v>
      </c>
    </row>
    <row r="4" spans="1:2" ht="15">
      <c r="A4" s="76" t="s">
        <v>4</v>
      </c>
      <c r="B4" s="176"/>
    </row>
    <row r="5" spans="1:2" ht="15">
      <c r="A5" s="177" t="s">
        <v>115</v>
      </c>
      <c r="B5" s="177" t="s">
        <v>43</v>
      </c>
    </row>
    <row r="6" spans="1:2" ht="15">
      <c r="A6" s="178">
        <v>1</v>
      </c>
      <c r="B6" s="178">
        <v>2</v>
      </c>
    </row>
    <row r="7" spans="1:3" ht="94.5" customHeight="1">
      <c r="A7" s="179" t="s">
        <v>163</v>
      </c>
      <c r="B7" s="180">
        <v>0</v>
      </c>
      <c r="C7" s="181" t="s">
        <v>164</v>
      </c>
    </row>
    <row r="8" spans="1:7" ht="32.25" customHeight="1">
      <c r="A8" s="179" t="s">
        <v>165</v>
      </c>
      <c r="B8" s="180">
        <v>0</v>
      </c>
      <c r="C8" s="182" t="s">
        <v>166</v>
      </c>
      <c r="D8" s="182"/>
      <c r="E8" s="182"/>
      <c r="F8" s="182"/>
      <c r="G8" s="182"/>
    </row>
    <row r="9" spans="1:2" ht="32.25">
      <c r="A9" s="179" t="s">
        <v>167</v>
      </c>
      <c r="B9" s="183">
        <f>IF(B8=0,1,B8/MAX(B8-B7,1))</f>
        <v>1</v>
      </c>
    </row>
    <row r="11" spans="1:5" ht="39" customHeight="1">
      <c r="A11" s="3" t="s">
        <v>168</v>
      </c>
      <c r="B11" s="8" t="s">
        <v>160</v>
      </c>
      <c r="C11" s="8"/>
      <c r="D11" s="8"/>
      <c r="E11" s="8"/>
    </row>
    <row r="12" spans="1:5" ht="15">
      <c r="A12" s="28" t="s">
        <v>169</v>
      </c>
      <c r="B12" s="30" t="s">
        <v>25</v>
      </c>
      <c r="C12" s="30"/>
      <c r="D12" s="30"/>
      <c r="E12" s="30"/>
    </row>
  </sheetData>
  <mergeCells count="4">
    <mergeCell ref="A2:B2"/>
    <mergeCell ref="C8:G8"/>
    <mergeCell ref="C11:E11"/>
    <mergeCell ref="C12:E12"/>
  </mergeCells>
  <printOptions/>
  <pageMargins left="0.7" right="0.7" top="0.75" bottom="0.75" header="0.5118055555555555" footer="0.5118055555555555"/>
  <pageSetup horizontalDpi="300" verticalDpi="300" orientation="portrait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="97" zoomScaleNormal="97" zoomScaleSheetLayoutView="90" workbookViewId="0" topLeftCell="A10">
      <selection activeCell="C13" sqref="C13"/>
    </sheetView>
  </sheetViews>
  <sheetFormatPr defaultColWidth="9.00390625" defaultRowHeight="12.75"/>
  <cols>
    <col min="1" max="1" width="53.875" style="0" customWidth="1"/>
    <col min="2" max="2" width="24.00390625" style="0" customWidth="1"/>
    <col min="3" max="3" width="22.75390625" style="0" customWidth="1"/>
  </cols>
  <sheetData>
    <row r="1" spans="1:3" ht="25.5" customHeight="1">
      <c r="A1" s="184"/>
      <c r="B1" s="184"/>
      <c r="C1" s="184"/>
    </row>
    <row r="2" spans="1:3" ht="45.75" customHeight="1">
      <c r="A2" s="70" t="s">
        <v>170</v>
      </c>
      <c r="B2" s="70"/>
      <c r="C2" s="70"/>
    </row>
    <row r="3" spans="1:3" ht="45.75" customHeight="1">
      <c r="A3" s="70" t="str">
        <f>'Форма 1.1 (2016)'!B3</f>
        <v>ОАО «Элеконд»</v>
      </c>
      <c r="B3" s="70"/>
      <c r="C3" s="70"/>
    </row>
    <row r="4" spans="1:3" ht="15">
      <c r="A4" s="185"/>
      <c r="B4" s="185"/>
      <c r="C4" s="176" t="s">
        <v>162</v>
      </c>
    </row>
    <row r="5" spans="1:3" ht="29.25">
      <c r="A5" s="177" t="s">
        <v>115</v>
      </c>
      <c r="B5" s="129" t="s">
        <v>171</v>
      </c>
      <c r="C5" s="177" t="s">
        <v>43</v>
      </c>
    </row>
    <row r="6" spans="1:3" ht="61.5" customHeight="1">
      <c r="A6" s="179" t="s">
        <v>172</v>
      </c>
      <c r="B6" s="186">
        <v>1</v>
      </c>
      <c r="C6" s="187">
        <f>'Форма 1.2 (2016)'!C9</f>
        <v>0</v>
      </c>
    </row>
    <row r="7" spans="1:3" ht="45" customHeight="1">
      <c r="A7" s="188" t="s">
        <v>173</v>
      </c>
      <c r="B7" s="186" t="s">
        <v>174</v>
      </c>
      <c r="C7" s="187">
        <f>0.4*'форма 3.1 (2016)'!C8+0.4*'форма 3.2 (2016)'!C10+0.2*'форма 3.3 (2016)'!B9</f>
        <v>1</v>
      </c>
    </row>
    <row r="8" spans="1:3" ht="51.75" customHeight="1">
      <c r="A8" s="188" t="s">
        <v>175</v>
      </c>
      <c r="B8" s="186" t="s">
        <v>176</v>
      </c>
      <c r="C8" s="177">
        <f>'форма 2.1 (2016)'!F30*0.1+0.7*'форма 2.2 (2016)'!F23+0.2*'форма 2.3 (2016)'!F30</f>
        <v>0.8829166666666667</v>
      </c>
    </row>
    <row r="9" spans="1:4" ht="30" customHeight="1">
      <c r="A9" s="188" t="s">
        <v>177</v>
      </c>
      <c r="B9" s="186" t="s">
        <v>178</v>
      </c>
      <c r="C9" s="189">
        <v>1</v>
      </c>
      <c r="D9" s="190"/>
    </row>
    <row r="10" spans="1:11" ht="30.75" customHeight="1">
      <c r="A10" s="188" t="s">
        <v>179</v>
      </c>
      <c r="B10" s="186" t="s">
        <v>178</v>
      </c>
      <c r="C10" s="189">
        <v>1</v>
      </c>
      <c r="E10" s="191"/>
      <c r="F10" s="191"/>
      <c r="G10" s="191"/>
      <c r="H10" s="191"/>
      <c r="I10" s="191"/>
      <c r="J10" s="191"/>
      <c r="K10" s="191"/>
    </row>
    <row r="11" spans="1:11" ht="27.75" customHeight="1">
      <c r="A11" s="188" t="s">
        <v>180</v>
      </c>
      <c r="B11" s="186" t="s">
        <v>178</v>
      </c>
      <c r="C11" s="189">
        <v>0.8975</v>
      </c>
      <c r="E11" s="191"/>
      <c r="F11" s="191"/>
      <c r="G11" s="191"/>
      <c r="H11" s="191"/>
      <c r="I11" s="191"/>
      <c r="J11" s="191"/>
      <c r="K11" s="191"/>
    </row>
    <row r="12" spans="1:11" ht="36.75" customHeight="1">
      <c r="A12" s="188" t="s">
        <v>181</v>
      </c>
      <c r="B12" s="192" t="s">
        <v>182</v>
      </c>
      <c r="C12" s="177">
        <f>'Форма 4.2 (2016)'!C11</f>
        <v>1</v>
      </c>
      <c r="E12" s="191"/>
      <c r="F12" s="191"/>
      <c r="G12" s="191"/>
      <c r="H12" s="191"/>
      <c r="I12" s="191"/>
      <c r="J12" s="191"/>
      <c r="K12" s="191"/>
    </row>
    <row r="13" spans="1:3" ht="59.25" customHeight="1">
      <c r="A13" s="188" t="s">
        <v>183</v>
      </c>
      <c r="B13" s="192" t="s">
        <v>182</v>
      </c>
      <c r="C13" s="177">
        <f>'Форма 4.2 (2016)'!C13</f>
        <v>0</v>
      </c>
    </row>
    <row r="14" spans="1:3" ht="54" customHeight="1">
      <c r="A14" s="188" t="s">
        <v>184</v>
      </c>
      <c r="B14" s="192" t="s">
        <v>182</v>
      </c>
      <c r="C14" s="177">
        <f>'Форма 4.2 (2016)'!C14</f>
        <v>0</v>
      </c>
    </row>
    <row r="15" spans="1:3" ht="12.75">
      <c r="A15" s="193"/>
      <c r="B15" s="194"/>
      <c r="C15" s="195"/>
    </row>
    <row r="16" spans="1:3" ht="43.5" customHeight="1">
      <c r="A16" s="196" t="s">
        <v>21</v>
      </c>
      <c r="B16" s="196" t="s">
        <v>22</v>
      </c>
      <c r="C16" s="196" t="s">
        <v>185</v>
      </c>
    </row>
    <row r="17" spans="1:3" ht="25.5" customHeight="1">
      <c r="A17" s="196" t="s">
        <v>186</v>
      </c>
      <c r="B17" s="197" t="s">
        <v>24</v>
      </c>
      <c r="C17" s="197" t="s">
        <v>187</v>
      </c>
    </row>
  </sheetData>
  <mergeCells count="4">
    <mergeCell ref="A1:C1"/>
    <mergeCell ref="A2:C2"/>
    <mergeCell ref="A3:C3"/>
    <mergeCell ref="E10:K12"/>
  </mergeCells>
  <printOptions/>
  <pageMargins left="0.7" right="0.7" top="0.75" bottom="0.75" header="0.5118055555555555" footer="0.5118055555555555"/>
  <pageSetup horizontalDpi="300" verticalDpi="300" orientation="portrait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97" zoomScaleNormal="97" zoomScaleSheetLayoutView="100" workbookViewId="0" topLeftCell="A11">
      <selection activeCell="B21" sqref="B21"/>
    </sheetView>
  </sheetViews>
  <sheetFormatPr defaultColWidth="9.00390625" defaultRowHeight="12.75"/>
  <cols>
    <col min="1" max="1" width="44.00390625" style="0" customWidth="1"/>
    <col min="2" max="2" width="23.75390625" style="0" customWidth="1"/>
    <col min="3" max="3" width="30.375" style="0" customWidth="1"/>
    <col min="4" max="4" width="15.75390625" style="0" customWidth="1"/>
    <col min="5" max="5" width="54.375" style="0" customWidth="1"/>
    <col min="6" max="6" width="27.875" style="0" customWidth="1"/>
    <col min="10" max="10" width="22.75390625" style="0" customWidth="1"/>
  </cols>
  <sheetData>
    <row r="2" spans="1:3" ht="35.25" customHeight="1">
      <c r="A2" s="70" t="s">
        <v>188</v>
      </c>
      <c r="B2" s="70"/>
      <c r="C2" s="70"/>
    </row>
    <row r="3" spans="1:3" ht="27.75" customHeight="1">
      <c r="A3" s="70" t="str">
        <f>'Форма 1.1 (2016)'!B3</f>
        <v>ОАО «Элеконд»</v>
      </c>
      <c r="B3" s="70"/>
      <c r="C3" s="70"/>
    </row>
    <row r="4" spans="1:3" ht="15">
      <c r="A4" s="7" t="s">
        <v>189</v>
      </c>
      <c r="C4" s="176" t="s">
        <v>162</v>
      </c>
    </row>
    <row r="5" spans="1:3" ht="32.25" customHeight="1">
      <c r="A5" s="177" t="s">
        <v>115</v>
      </c>
      <c r="B5" s="129" t="s">
        <v>171</v>
      </c>
      <c r="C5" s="177" t="s">
        <v>43</v>
      </c>
    </row>
    <row r="6" spans="1:10" ht="44.25" customHeight="1">
      <c r="A6" s="188" t="s">
        <v>190</v>
      </c>
      <c r="B6" s="198"/>
      <c r="C6" s="199">
        <v>0.65</v>
      </c>
      <c r="D6" s="200"/>
      <c r="E6" s="200"/>
      <c r="F6" s="200"/>
      <c r="G6" s="200"/>
      <c r="H6" s="200"/>
      <c r="I6" s="200"/>
      <c r="J6" s="200"/>
    </row>
    <row r="7" spans="1:9" ht="12.75" customHeight="1" hidden="1">
      <c r="A7" s="188"/>
      <c r="B7" s="198"/>
      <c r="C7" s="199"/>
      <c r="D7" s="200"/>
      <c r="E7" s="200"/>
      <c r="F7" s="200"/>
      <c r="G7" s="200"/>
      <c r="H7" s="200"/>
      <c r="I7" s="200"/>
    </row>
    <row r="8" spans="1:9" ht="29.25">
      <c r="A8" s="188" t="s">
        <v>191</v>
      </c>
      <c r="B8" s="198"/>
      <c r="C8" s="199">
        <v>0.25</v>
      </c>
      <c r="D8" s="201"/>
      <c r="E8" s="201"/>
      <c r="F8" s="201"/>
      <c r="G8" s="201"/>
      <c r="H8" s="201"/>
      <c r="I8" s="201"/>
    </row>
    <row r="9" spans="1:9" ht="29.25">
      <c r="A9" s="188" t="s">
        <v>192</v>
      </c>
      <c r="B9" s="198"/>
      <c r="C9" s="199">
        <v>0.1</v>
      </c>
      <c r="D9" s="202"/>
      <c r="E9" s="202"/>
      <c r="F9" s="202"/>
      <c r="G9" s="202"/>
      <c r="H9" s="202"/>
      <c r="I9" s="202"/>
    </row>
    <row r="10" spans="1:9" ht="33.75" customHeight="1">
      <c r="A10" s="188" t="s">
        <v>193</v>
      </c>
      <c r="B10" s="199" t="s">
        <v>194</v>
      </c>
      <c r="C10" s="203">
        <v>0.29</v>
      </c>
      <c r="D10" s="204" t="s">
        <v>195</v>
      </c>
      <c r="E10" s="204"/>
      <c r="F10" s="204"/>
      <c r="G10" s="204"/>
      <c r="H10" s="204"/>
      <c r="I10" s="205"/>
    </row>
    <row r="11" spans="1:8" ht="50.25" customHeight="1">
      <c r="A11" s="188" t="s">
        <v>196</v>
      </c>
      <c r="B11" s="199" t="s">
        <v>194</v>
      </c>
      <c r="C11" s="199">
        <f>IF(AND('Форма 4.1 (2016)'!C6=0,'Форма 4.1 (2016)'!C9=0),0,(IF('Форма 4.1 (2016)'!C6&lt;='Форма 4.1 (2016)'!C9*(1+$C$10),IF('Форма 4.1 (2016)'!C6&lt;='Форма 4.1 (2016)'!C9*(1-$C$10),1,0),-1)))</f>
        <v>1</v>
      </c>
      <c r="D11" s="204" t="s">
        <v>197</v>
      </c>
      <c r="E11" s="204"/>
      <c r="F11" s="204"/>
      <c r="G11" s="204"/>
      <c r="H11" s="204"/>
    </row>
    <row r="12" spans="1:9" ht="12.75" customHeight="1" hidden="1">
      <c r="A12" s="188"/>
      <c r="B12" s="199"/>
      <c r="C12" s="199"/>
      <c r="D12" s="206" t="s">
        <v>198</v>
      </c>
      <c r="E12" s="206"/>
      <c r="F12" s="206"/>
      <c r="G12" s="206"/>
      <c r="H12" s="206"/>
      <c r="I12" s="206"/>
    </row>
    <row r="13" spans="1:9" ht="56.25" customHeight="1">
      <c r="A13" s="188" t="s">
        <v>199</v>
      </c>
      <c r="B13" s="199" t="s">
        <v>194</v>
      </c>
      <c r="C13" s="199">
        <f>(IF('Форма 4.1 (2016)'!C7&lt;='Форма 4.1 (2016)'!C10*(1+$C$10),IF('Форма 4.1 (2016)'!C7&lt;='Форма 4.1 (2016)'!C10*(1-$C$10),1,0),-1))</f>
        <v>0</v>
      </c>
      <c r="D13" s="206"/>
      <c r="E13" s="206"/>
      <c r="F13" s="206"/>
      <c r="G13" s="206"/>
      <c r="H13" s="206"/>
      <c r="I13" s="206"/>
    </row>
    <row r="14" spans="1:9" ht="56.25" customHeight="1">
      <c r="A14" s="188" t="s">
        <v>200</v>
      </c>
      <c r="B14" s="199" t="s">
        <v>194</v>
      </c>
      <c r="C14" s="199">
        <f>(IF('Форма 4.1 (2016)'!C8&lt;='Форма 4.1 (2016)'!C11*(1+$C$10),IF('Форма 4.1 (2016)'!C8&lt;='Форма 4.1 (2016)'!C11*(1-$C$10),1,0),-1))</f>
        <v>0</v>
      </c>
      <c r="D14" s="206"/>
      <c r="E14" s="206"/>
      <c r="F14" s="206"/>
      <c r="G14" s="206"/>
      <c r="H14" s="206"/>
      <c r="I14" s="206"/>
    </row>
    <row r="15" spans="1:3" ht="51.75" customHeight="1">
      <c r="A15" s="207" t="s">
        <v>201</v>
      </c>
      <c r="B15" s="199" t="s">
        <v>202</v>
      </c>
      <c r="C15" s="208">
        <f>C6*C11+C8*C13+C9*C14</f>
        <v>0.65</v>
      </c>
    </row>
    <row r="16" ht="12.75">
      <c r="A16" s="209"/>
    </row>
    <row r="17" spans="1:3" ht="42" customHeight="1">
      <c r="A17" s="209" t="s">
        <v>21</v>
      </c>
      <c r="B17" s="196" t="s">
        <v>22</v>
      </c>
      <c r="C17" s="196" t="s">
        <v>185</v>
      </c>
    </row>
    <row r="18" spans="1:3" ht="12.75">
      <c r="A18" s="196" t="s">
        <v>186</v>
      </c>
      <c r="B18" s="197" t="s">
        <v>24</v>
      </c>
      <c r="C18" s="197" t="s">
        <v>187</v>
      </c>
    </row>
    <row r="19" ht="12.75">
      <c r="A19" s="209"/>
    </row>
    <row r="20" ht="12.75">
      <c r="A20" s="209"/>
    </row>
    <row r="21" ht="12.75">
      <c r="A21" s="209"/>
    </row>
  </sheetData>
  <mergeCells count="9">
    <mergeCell ref="A2:C2"/>
    <mergeCell ref="A3:C3"/>
    <mergeCell ref="D6:J6"/>
    <mergeCell ref="D7:I7"/>
    <mergeCell ref="D8:I8"/>
    <mergeCell ref="D9:I9"/>
    <mergeCell ref="D10:H10"/>
    <mergeCell ref="D11:H11"/>
    <mergeCell ref="D12:I14"/>
  </mergeCells>
  <printOptions/>
  <pageMargins left="0.7" right="0.7" top="0.75" bottom="0.75" header="0.5118055555555555" footer="0.5118055555555555"/>
  <pageSetup horizontalDpi="300" verticalDpi="300" orientation="portrait" paperSize="9" scale="9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D86"/>
  <sheetViews>
    <sheetView zoomScale="97" zoomScaleNormal="97" workbookViewId="0" topLeftCell="D1">
      <selection activeCell="P8" sqref="P8"/>
    </sheetView>
  </sheetViews>
  <sheetFormatPr defaultColWidth="1.00390625" defaultRowHeight="12.75"/>
  <cols>
    <col min="1" max="1" width="50.625" style="69" customWidth="1"/>
    <col min="2" max="4" width="13.25390625" style="1" customWidth="1"/>
    <col min="5" max="5" width="10.875" style="1" customWidth="1"/>
    <col min="6" max="9" width="13.25390625" style="1" customWidth="1"/>
    <col min="10" max="10" width="10.875" style="1" customWidth="1"/>
    <col min="11" max="14" width="13.25390625" style="1" customWidth="1"/>
    <col min="15" max="15" width="10.875" style="1" customWidth="1"/>
    <col min="16" max="16" width="13.25390625" style="1" customWidth="1"/>
    <col min="17" max="16384" width="0.875" style="2" customWidth="1"/>
  </cols>
  <sheetData>
    <row r="2" spans="1:108" ht="15" customHeight="1">
      <c r="A2" s="70" t="s">
        <v>203</v>
      </c>
      <c r="B2" s="70"/>
      <c r="C2" s="70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1:6" s="72" customFormat="1" ht="15">
      <c r="A3" s="70" t="str">
        <f>'Форма 1.1 (2016)'!B3</f>
        <v>ОАО «Элеконд»</v>
      </c>
      <c r="B3" s="70"/>
      <c r="C3" s="70"/>
      <c r="D3" s="70"/>
      <c r="E3" s="70"/>
      <c r="F3" s="70"/>
    </row>
    <row r="4" spans="5:16" ht="15">
      <c r="E4" s="7">
        <f>'форма 2.4.(2016)'!D5</f>
        <v>2016</v>
      </c>
      <c r="F4" s="9" t="s">
        <v>3</v>
      </c>
      <c r="J4" s="7">
        <f>'форма 2.4.(2016)'!C5</f>
        <v>2015</v>
      </c>
      <c r="K4" s="9" t="s">
        <v>3</v>
      </c>
      <c r="O4" s="7">
        <f>'форма 2.4.(2016)'!E5</f>
        <v>2017</v>
      </c>
      <c r="P4" s="9" t="s">
        <v>3</v>
      </c>
    </row>
    <row r="5" spans="1:16" s="76" customFormat="1" ht="15" customHeight="1">
      <c r="A5" s="210"/>
      <c r="B5" s="211" t="s">
        <v>43</v>
      </c>
      <c r="C5" s="211"/>
      <c r="D5" s="211" t="s">
        <v>44</v>
      </c>
      <c r="E5" s="211" t="s">
        <v>45</v>
      </c>
      <c r="F5" s="212" t="s">
        <v>46</v>
      </c>
      <c r="G5" s="211" t="s">
        <v>43</v>
      </c>
      <c r="H5" s="211"/>
      <c r="I5" s="211" t="s">
        <v>44</v>
      </c>
      <c r="J5" s="211" t="s">
        <v>45</v>
      </c>
      <c r="K5" s="212" t="s">
        <v>46</v>
      </c>
      <c r="L5" s="211" t="s">
        <v>43</v>
      </c>
      <c r="M5" s="211"/>
      <c r="N5" s="211" t="s">
        <v>44</v>
      </c>
      <c r="O5" s="211" t="s">
        <v>45</v>
      </c>
      <c r="P5" s="212" t="s">
        <v>46</v>
      </c>
    </row>
    <row r="6" spans="1:16" s="76" customFormat="1" ht="29.25">
      <c r="A6" s="210"/>
      <c r="B6" s="116" t="s">
        <v>47</v>
      </c>
      <c r="C6" s="116" t="s">
        <v>48</v>
      </c>
      <c r="D6" s="211"/>
      <c r="E6" s="211"/>
      <c r="F6" s="212"/>
      <c r="G6" s="116" t="s">
        <v>47</v>
      </c>
      <c r="H6" s="116" t="s">
        <v>48</v>
      </c>
      <c r="I6" s="211"/>
      <c r="J6" s="211"/>
      <c r="K6" s="212"/>
      <c r="L6" s="116" t="s">
        <v>47</v>
      </c>
      <c r="M6" s="116" t="s">
        <v>48</v>
      </c>
      <c r="N6" s="211"/>
      <c r="O6" s="211"/>
      <c r="P6" s="212"/>
    </row>
    <row r="7" spans="1:16" s="81" customFormat="1" ht="15">
      <c r="A7" s="213"/>
      <c r="B7" s="214">
        <v>2</v>
      </c>
      <c r="C7" s="214">
        <v>3</v>
      </c>
      <c r="D7" s="214">
        <v>4</v>
      </c>
      <c r="E7" s="214">
        <v>5</v>
      </c>
      <c r="F7" s="215">
        <v>6</v>
      </c>
      <c r="G7" s="214">
        <v>2</v>
      </c>
      <c r="H7" s="214">
        <v>3</v>
      </c>
      <c r="I7" s="214">
        <v>4</v>
      </c>
      <c r="J7" s="214">
        <v>5</v>
      </c>
      <c r="K7" s="215">
        <v>6</v>
      </c>
      <c r="L7" s="214">
        <v>2</v>
      </c>
      <c r="M7" s="214">
        <v>3</v>
      </c>
      <c r="N7" s="214">
        <v>4</v>
      </c>
      <c r="O7" s="214">
        <v>5</v>
      </c>
      <c r="P7" s="215">
        <v>6</v>
      </c>
    </row>
    <row r="8" spans="1:16" ht="68.25" customHeight="1">
      <c r="A8" s="82" t="s">
        <v>49</v>
      </c>
      <c r="B8" s="83" t="s">
        <v>50</v>
      </c>
      <c r="C8" s="83" t="s">
        <v>50</v>
      </c>
      <c r="D8" s="84" t="s">
        <v>50</v>
      </c>
      <c r="E8" s="83"/>
      <c r="F8" s="85">
        <f>(F10+F11)/2</f>
        <v>2</v>
      </c>
      <c r="G8" s="83" t="s">
        <v>50</v>
      </c>
      <c r="H8" s="83" t="s">
        <v>50</v>
      </c>
      <c r="I8" s="84" t="s">
        <v>50</v>
      </c>
      <c r="J8" s="83"/>
      <c r="K8" s="85">
        <f>(K10+K11)/2</f>
        <v>2</v>
      </c>
      <c r="L8" s="83" t="s">
        <v>50</v>
      </c>
      <c r="M8" s="83" t="s">
        <v>50</v>
      </c>
      <c r="N8" s="84" t="s">
        <v>50</v>
      </c>
      <c r="O8" s="83"/>
      <c r="P8" s="85">
        <f>(P10+P11)/2</f>
        <v>2</v>
      </c>
    </row>
    <row r="9" spans="1:16" ht="15">
      <c r="A9" s="86" t="s">
        <v>51</v>
      </c>
      <c r="B9" s="83"/>
      <c r="C9" s="83"/>
      <c r="D9" s="87"/>
      <c r="E9" s="83"/>
      <c r="F9" s="88"/>
      <c r="G9" s="83"/>
      <c r="H9" s="83"/>
      <c r="I9" s="87"/>
      <c r="J9" s="83"/>
      <c r="K9" s="88"/>
      <c r="L9" s="83"/>
      <c r="M9" s="83"/>
      <c r="N9" s="87"/>
      <c r="O9" s="83"/>
      <c r="P9" s="88"/>
    </row>
    <row r="10" spans="1:16" ht="66" customHeight="1">
      <c r="A10" s="90" t="s">
        <v>53</v>
      </c>
      <c r="B10" s="91">
        <f>C10</f>
        <v>0.0625</v>
      </c>
      <c r="C10" s="216">
        <f>'форма 2.4.(2016)'!D9</f>
        <v>0.0625</v>
      </c>
      <c r="D10" s="84">
        <f aca="true" t="shared" si="0" ref="D10:D15">IF(B10=C10,1,IF(C10=0,0,B10/C10))</f>
        <v>1</v>
      </c>
      <c r="E10" s="83" t="s">
        <v>54</v>
      </c>
      <c r="F10" s="93">
        <f>IF(AND(D10&gt;=80%,D10&lt;=120%),2,IF(D10&lt;80%,3,1))</f>
        <v>2</v>
      </c>
      <c r="G10" s="91">
        <f>'форма 2.4.(2016)'!C9</f>
        <v>0.0625</v>
      </c>
      <c r="H10" s="216">
        <f>'форма 2.4.(2016)'!C9</f>
        <v>0.0625</v>
      </c>
      <c r="I10" s="84">
        <f aca="true" t="shared" si="1" ref="I10:I15">IF(G10=H10,1,IF(H10=0,0,G10/H10))</f>
        <v>1</v>
      </c>
      <c r="J10" s="83" t="s">
        <v>54</v>
      </c>
      <c r="K10" s="93">
        <f>IF(AND(I10&gt;=80%,I10&lt;=120%),2,IF(I10&lt;80%,3,1))</f>
        <v>2</v>
      </c>
      <c r="L10" s="91">
        <f>'форма 2.4.(2016)'!E9</f>
        <v>0.0625</v>
      </c>
      <c r="M10" s="216">
        <f>'форма 2.4.(2016)'!E9</f>
        <v>0.0625</v>
      </c>
      <c r="N10" s="84">
        <f aca="true" t="shared" si="2" ref="N10:N15">IF(L10=M10,1,IF(M10=0,0,L10/M10))</f>
        <v>1</v>
      </c>
      <c r="O10" s="83" t="s">
        <v>54</v>
      </c>
      <c r="P10" s="93">
        <f>IF(AND(N10&gt;=80%,N10&lt;=120%),2,IF(N10&lt;80%,3,1))</f>
        <v>2</v>
      </c>
    </row>
    <row r="11" spans="1:16" ht="84.75" customHeight="1">
      <c r="A11" s="90" t="s">
        <v>56</v>
      </c>
      <c r="B11" s="95">
        <f>C11</f>
        <v>9</v>
      </c>
      <c r="C11" s="95">
        <f>C13+C14+C15+C16</f>
        <v>9</v>
      </c>
      <c r="D11" s="84">
        <f t="shared" si="0"/>
        <v>1</v>
      </c>
      <c r="E11" s="83" t="s">
        <v>54</v>
      </c>
      <c r="F11" s="93">
        <f>IF(AND(D11&gt;=80%,D11&lt;=120%),2,IF(D11&lt;80%,3,1))</f>
        <v>2</v>
      </c>
      <c r="G11" s="95">
        <f>G13+G14+G15+G16</f>
        <v>9</v>
      </c>
      <c r="H11" s="95">
        <f>H13+H14+H15+H16</f>
        <v>9</v>
      </c>
      <c r="I11" s="84">
        <f t="shared" si="1"/>
        <v>1</v>
      </c>
      <c r="J11" s="83" t="s">
        <v>54</v>
      </c>
      <c r="K11" s="93">
        <f>IF(AND(I11&gt;=80%,I11&lt;=120%),2,IF(I11&lt;80%,3,1))</f>
        <v>2</v>
      </c>
      <c r="L11" s="95">
        <f>L13+L14+L15+L16</f>
        <v>9</v>
      </c>
      <c r="M11" s="95">
        <f>M13+M14+M15+M16</f>
        <v>9</v>
      </c>
      <c r="N11" s="84">
        <f t="shared" si="2"/>
        <v>1</v>
      </c>
      <c r="O11" s="83" t="s">
        <v>54</v>
      </c>
      <c r="P11" s="93">
        <f>IF(AND(N11&gt;=80%,N11&lt;=120%),2,IF(N11&lt;80%,3,1))</f>
        <v>2</v>
      </c>
    </row>
    <row r="12" spans="1:16" ht="15">
      <c r="A12" s="86" t="s">
        <v>58</v>
      </c>
      <c r="B12" s="83"/>
      <c r="C12" s="216"/>
      <c r="D12" s="84"/>
      <c r="E12" s="83"/>
      <c r="F12" s="88"/>
      <c r="G12" s="83"/>
      <c r="H12" s="216"/>
      <c r="I12" s="84"/>
      <c r="J12" s="83"/>
      <c r="K12" s="88"/>
      <c r="L12" s="83"/>
      <c r="M12" s="216"/>
      <c r="N12" s="84"/>
      <c r="O12" s="83"/>
      <c r="P12" s="88"/>
    </row>
    <row r="13" spans="1:16" ht="35.25" customHeight="1">
      <c r="A13" s="86" t="s">
        <v>59</v>
      </c>
      <c r="B13" s="97">
        <f>C13</f>
        <v>2</v>
      </c>
      <c r="C13" s="95">
        <f>'форма 2.4.(2016)'!D10</f>
        <v>2</v>
      </c>
      <c r="D13" s="84">
        <f t="shared" si="0"/>
        <v>1</v>
      </c>
      <c r="E13" s="83" t="s">
        <v>50</v>
      </c>
      <c r="F13" s="88" t="s">
        <v>50</v>
      </c>
      <c r="G13" s="97">
        <f>'форма 2.4.(2016)'!C10</f>
        <v>2</v>
      </c>
      <c r="H13" s="95">
        <f>'форма 2.4.(2016)'!C10</f>
        <v>2</v>
      </c>
      <c r="I13" s="84">
        <f t="shared" si="1"/>
        <v>1</v>
      </c>
      <c r="J13" s="83" t="s">
        <v>50</v>
      </c>
      <c r="K13" s="88" t="s">
        <v>50</v>
      </c>
      <c r="L13" s="97">
        <f>'форма 2.4.(2016)'!E10</f>
        <v>2</v>
      </c>
      <c r="M13" s="95">
        <f>'форма 2.4.(2016)'!E10</f>
        <v>2</v>
      </c>
      <c r="N13" s="84">
        <f t="shared" si="2"/>
        <v>1</v>
      </c>
      <c r="O13" s="83" t="s">
        <v>50</v>
      </c>
      <c r="P13" s="88" t="s">
        <v>50</v>
      </c>
    </row>
    <row r="14" spans="1:16" ht="57.75">
      <c r="A14" s="86" t="s">
        <v>60</v>
      </c>
      <c r="B14" s="97">
        <f>C14</f>
        <v>0</v>
      </c>
      <c r="C14" s="95">
        <f>'форма 2.4.(2016)'!D11</f>
        <v>0</v>
      </c>
      <c r="D14" s="84">
        <f t="shared" si="0"/>
        <v>1</v>
      </c>
      <c r="E14" s="83" t="s">
        <v>50</v>
      </c>
      <c r="F14" s="88" t="s">
        <v>50</v>
      </c>
      <c r="G14" s="97">
        <f>'форма 2.4.(2016)'!C11</f>
        <v>0</v>
      </c>
      <c r="H14" s="95">
        <f>'форма 2.4.(2016)'!C11</f>
        <v>0</v>
      </c>
      <c r="I14" s="84">
        <f t="shared" si="1"/>
        <v>1</v>
      </c>
      <c r="J14" s="83" t="s">
        <v>50</v>
      </c>
      <c r="K14" s="88" t="s">
        <v>50</v>
      </c>
      <c r="L14" s="97">
        <f>'форма 2.4.(2016)'!E11</f>
        <v>0</v>
      </c>
      <c r="M14" s="95">
        <f>'форма 2.4.(2016)'!E11</f>
        <v>0</v>
      </c>
      <c r="N14" s="84">
        <f t="shared" si="2"/>
        <v>1</v>
      </c>
      <c r="O14" s="83" t="s">
        <v>50</v>
      </c>
      <c r="P14" s="88" t="s">
        <v>50</v>
      </c>
    </row>
    <row r="15" spans="1:16" ht="43.5">
      <c r="A15" s="86" t="s">
        <v>61</v>
      </c>
      <c r="B15" s="97">
        <f>C15</f>
        <v>0</v>
      </c>
      <c r="C15" s="95">
        <f>'форма 2.4.(2016)'!D12</f>
        <v>0</v>
      </c>
      <c r="D15" s="84">
        <f t="shared" si="0"/>
        <v>1</v>
      </c>
      <c r="E15" s="83" t="s">
        <v>50</v>
      </c>
      <c r="F15" s="88" t="s">
        <v>50</v>
      </c>
      <c r="G15" s="97">
        <f>'форма 2.4.(2016)'!C12</f>
        <v>0</v>
      </c>
      <c r="H15" s="95">
        <f>'форма 2.4.(2016)'!C12</f>
        <v>0</v>
      </c>
      <c r="I15" s="84">
        <f t="shared" si="1"/>
        <v>1</v>
      </c>
      <c r="J15" s="83" t="s">
        <v>50</v>
      </c>
      <c r="K15" s="88" t="s">
        <v>50</v>
      </c>
      <c r="L15" s="97">
        <f>'форма 2.4.(2016)'!E12</f>
        <v>0</v>
      </c>
      <c r="M15" s="95">
        <f>'форма 2.4.(2016)'!E12</f>
        <v>0</v>
      </c>
      <c r="N15" s="84">
        <f t="shared" si="2"/>
        <v>1</v>
      </c>
      <c r="O15" s="83" t="s">
        <v>50</v>
      </c>
      <c r="P15" s="88" t="s">
        <v>50</v>
      </c>
    </row>
    <row r="16" spans="1:16" ht="57.75">
      <c r="A16" s="86" t="s">
        <v>62</v>
      </c>
      <c r="B16" s="97">
        <f>C16</f>
        <v>7</v>
      </c>
      <c r="C16" s="95">
        <f>'форма 2.4.(2016)'!D13</f>
        <v>7</v>
      </c>
      <c r="D16" s="84">
        <f>IF(B16=C16,1,IF(C16=0,0,B16/C16))</f>
        <v>1</v>
      </c>
      <c r="E16" s="83" t="s">
        <v>50</v>
      </c>
      <c r="F16" s="88" t="s">
        <v>50</v>
      </c>
      <c r="G16" s="97">
        <f>'форма 2.4.(2016)'!C13</f>
        <v>7</v>
      </c>
      <c r="H16" s="95">
        <f>'форма 2.4.(2016)'!C13</f>
        <v>7</v>
      </c>
      <c r="I16" s="84">
        <f>IF(G16=H16,1,IF(H16=0,0,G16/H16))</f>
        <v>1</v>
      </c>
      <c r="J16" s="83" t="s">
        <v>50</v>
      </c>
      <c r="K16" s="88" t="s">
        <v>50</v>
      </c>
      <c r="L16" s="97">
        <f>'форма 2.4.(2016)'!E13</f>
        <v>7</v>
      </c>
      <c r="M16" s="95">
        <f>'форма 2.4.(2016)'!E13</f>
        <v>7</v>
      </c>
      <c r="N16" s="84">
        <f>IF(L16=M16,1,IF(M16=0,0,L16/M16))</f>
        <v>1</v>
      </c>
      <c r="O16" s="83" t="s">
        <v>50</v>
      </c>
      <c r="P16" s="88" t="s">
        <v>50</v>
      </c>
    </row>
    <row r="17" spans="1:16" ht="69" customHeight="1">
      <c r="A17" s="82" t="s">
        <v>63</v>
      </c>
      <c r="B17" s="83" t="s">
        <v>50</v>
      </c>
      <c r="C17" s="83" t="s">
        <v>50</v>
      </c>
      <c r="D17" s="84" t="s">
        <v>50</v>
      </c>
      <c r="E17" s="83"/>
      <c r="F17" s="85">
        <f>(F19+F20+F21)/3</f>
        <v>2</v>
      </c>
      <c r="G17" s="83" t="s">
        <v>50</v>
      </c>
      <c r="H17" s="83" t="s">
        <v>50</v>
      </c>
      <c r="I17" s="84" t="s">
        <v>50</v>
      </c>
      <c r="J17" s="83"/>
      <c r="K17" s="85">
        <f>(K19+K20+K21)/3</f>
        <v>2</v>
      </c>
      <c r="L17" s="83" t="s">
        <v>50</v>
      </c>
      <c r="M17" s="83" t="s">
        <v>50</v>
      </c>
      <c r="N17" s="84" t="s">
        <v>50</v>
      </c>
      <c r="O17" s="83"/>
      <c r="P17" s="85">
        <f>(P19+P20+P21)/3</f>
        <v>2</v>
      </c>
    </row>
    <row r="18" spans="1:16" ht="15">
      <c r="A18" s="86" t="s">
        <v>64</v>
      </c>
      <c r="B18" s="83"/>
      <c r="C18" s="216"/>
      <c r="D18" s="84"/>
      <c r="E18" s="83"/>
      <c r="F18" s="88"/>
      <c r="G18" s="83"/>
      <c r="H18" s="216"/>
      <c r="I18" s="84"/>
      <c r="J18" s="83"/>
      <c r="K18" s="88"/>
      <c r="L18" s="83"/>
      <c r="M18" s="216"/>
      <c r="N18" s="84"/>
      <c r="O18" s="83"/>
      <c r="P18" s="88"/>
    </row>
    <row r="19" spans="1:16" ht="43.5">
      <c r="A19" s="90" t="s">
        <v>65</v>
      </c>
      <c r="B19" s="97">
        <f aca="true" t="shared" si="3" ref="B19:B25">C19</f>
        <v>1</v>
      </c>
      <c r="C19" s="95">
        <f>'форма 2.4.(2016)'!D14</f>
        <v>1</v>
      </c>
      <c r="D19" s="84">
        <f aca="true" t="shared" si="4" ref="D19:D25">IF(B19=C19,1,IF(C19=0,0,B19/C19))</f>
        <v>1</v>
      </c>
      <c r="E19" s="83" t="s">
        <v>54</v>
      </c>
      <c r="F19" s="93">
        <f>IF(AND(D19&gt;=80%,D19&lt;=120%),2,IF(D19&lt;80%,3,1))</f>
        <v>2</v>
      </c>
      <c r="G19" s="98">
        <f>'форма 2.4.(2016)'!C14</f>
        <v>1</v>
      </c>
      <c r="H19" s="95">
        <f>'форма 2.4.(2016)'!C14</f>
        <v>1</v>
      </c>
      <c r="I19" s="84">
        <f aca="true" t="shared" si="5" ref="I19:I25">IF(G19=H19,1,IF(H19=0,0,G19/H19))</f>
        <v>1</v>
      </c>
      <c r="J19" s="83" t="s">
        <v>54</v>
      </c>
      <c r="K19" s="93">
        <f>IF(AND(I19&gt;=80%,I19&lt;=120%),2,IF(I19&lt;80%,3,1))</f>
        <v>2</v>
      </c>
      <c r="L19" s="98">
        <f>'форма 2.4.(2016)'!E14</f>
        <v>1</v>
      </c>
      <c r="M19" s="95">
        <f>'форма 2.4.(2016)'!E14</f>
        <v>1</v>
      </c>
      <c r="N19" s="84">
        <f aca="true" t="shared" si="6" ref="N19:N25">IF(L19=M19,1,IF(M19=0,0,L19/M19))</f>
        <v>1</v>
      </c>
      <c r="O19" s="83" t="s">
        <v>54</v>
      </c>
      <c r="P19" s="93">
        <f>IF(AND(N19&gt;=80%,N19&lt;=120%),2,IF(N19&lt;80%,3,1))</f>
        <v>2</v>
      </c>
    </row>
    <row r="20" spans="1:16" ht="57.75">
      <c r="A20" s="90" t="s">
        <v>66</v>
      </c>
      <c r="B20" s="97">
        <f t="shared" si="3"/>
        <v>0</v>
      </c>
      <c r="C20" s="95">
        <f>'форма 2.4.(2016)'!D15</f>
        <v>0</v>
      </c>
      <c r="D20" s="84">
        <f t="shared" si="4"/>
        <v>1</v>
      </c>
      <c r="E20" s="83" t="s">
        <v>54</v>
      </c>
      <c r="F20" s="93">
        <f>IF(AND(D20&gt;=80%,D20&lt;=120%),2,IF(D20&lt;80%,3,1))</f>
        <v>2</v>
      </c>
      <c r="G20" s="98">
        <f>'форма 2.4.(2016)'!C15</f>
        <v>0</v>
      </c>
      <c r="H20" s="95">
        <f>'форма 2.4.(2016)'!C15</f>
        <v>0</v>
      </c>
      <c r="I20" s="84">
        <f t="shared" si="5"/>
        <v>1</v>
      </c>
      <c r="J20" s="83" t="s">
        <v>54</v>
      </c>
      <c r="K20" s="93">
        <f>IF(AND(I20&gt;=80%,I20&lt;=120%),2,IF(I20&lt;80%,3,1))</f>
        <v>2</v>
      </c>
      <c r="L20" s="98">
        <f>'форма 2.4.(2016)'!E15</f>
        <v>0</v>
      </c>
      <c r="M20" s="95">
        <f>'форма 2.4.(2016)'!E15</f>
        <v>0</v>
      </c>
      <c r="N20" s="84">
        <f t="shared" si="6"/>
        <v>1</v>
      </c>
      <c r="O20" s="83" t="s">
        <v>54</v>
      </c>
      <c r="P20" s="93">
        <f>IF(AND(N20&gt;=80%,N20&lt;=120%),2,IF(N20&lt;80%,3,1))</f>
        <v>2</v>
      </c>
    </row>
    <row r="21" spans="1:16" ht="67.5" customHeight="1">
      <c r="A21" s="90" t="s">
        <v>67</v>
      </c>
      <c r="B21" s="97">
        <f t="shared" si="3"/>
        <v>0</v>
      </c>
      <c r="C21" s="95">
        <f>'форма 2.4.(2016)'!D16</f>
        <v>0</v>
      </c>
      <c r="D21" s="84">
        <f t="shared" si="4"/>
        <v>1</v>
      </c>
      <c r="E21" s="83" t="s">
        <v>54</v>
      </c>
      <c r="F21" s="93">
        <f>IF(AND(D21&gt;=80%,D21&lt;=120%),2,IF(D21&lt;80%,3,1))</f>
        <v>2</v>
      </c>
      <c r="G21" s="98">
        <f>'форма 2.4.(2016)'!C16</f>
        <v>0</v>
      </c>
      <c r="H21" s="95">
        <f>'форма 2.4.(2016)'!C16</f>
        <v>0</v>
      </c>
      <c r="I21" s="84">
        <f t="shared" si="5"/>
        <v>1</v>
      </c>
      <c r="J21" s="83" t="s">
        <v>54</v>
      </c>
      <c r="K21" s="93">
        <f>IF(AND(I21&gt;=80%,I21&lt;=120%),2,IF(I21&lt;80%,3,1))</f>
        <v>2</v>
      </c>
      <c r="L21" s="98">
        <f>'форма 2.4.(2016)'!E16</f>
        <v>0</v>
      </c>
      <c r="M21" s="95">
        <f>'форма 2.4.(2016)'!E16</f>
        <v>0</v>
      </c>
      <c r="N21" s="84">
        <f t="shared" si="6"/>
        <v>1</v>
      </c>
      <c r="O21" s="83" t="s">
        <v>54</v>
      </c>
      <c r="P21" s="93">
        <f>IF(AND(N21&gt;=80%,N21&lt;=120%),2,IF(N21&lt;80%,3,1))</f>
        <v>2</v>
      </c>
    </row>
    <row r="22" spans="1:16" ht="83.25" customHeight="1">
      <c r="A22" s="82" t="s">
        <v>68</v>
      </c>
      <c r="B22" s="97">
        <f t="shared" si="3"/>
        <v>1</v>
      </c>
      <c r="C22" s="95">
        <f>'форма 2.4.(2016)'!D17</f>
        <v>1</v>
      </c>
      <c r="D22" s="84">
        <f t="shared" si="4"/>
        <v>1</v>
      </c>
      <c r="E22" s="83" t="s">
        <v>54</v>
      </c>
      <c r="F22" s="93">
        <f>IF(AND(D22&gt;=80%,D22&lt;=120%),2,IF(D22&lt;80%,3,1))</f>
        <v>2</v>
      </c>
      <c r="G22" s="97">
        <f>'форма 2.4.(2016)'!C17</f>
        <v>1</v>
      </c>
      <c r="H22" s="95">
        <f>'форма 2.4.(2016)'!C17</f>
        <v>1</v>
      </c>
      <c r="I22" s="84">
        <f t="shared" si="5"/>
        <v>1</v>
      </c>
      <c r="J22" s="83" t="s">
        <v>54</v>
      </c>
      <c r="K22" s="93">
        <f>IF(AND(I22&gt;=80%,I22&lt;=120%),2,IF(I22&lt;80%,3,1))</f>
        <v>2</v>
      </c>
      <c r="L22" s="97">
        <f>'форма 2.4.(2016)'!E17</f>
        <v>1</v>
      </c>
      <c r="M22" s="95">
        <f>'форма 2.4.(2016)'!E17</f>
        <v>1</v>
      </c>
      <c r="N22" s="84">
        <f t="shared" si="6"/>
        <v>1</v>
      </c>
      <c r="O22" s="83" t="s">
        <v>54</v>
      </c>
      <c r="P22" s="93">
        <f>IF(AND(N22&gt;=80%,N22&lt;=120%),2,IF(N22&lt;80%,3,1))</f>
        <v>2</v>
      </c>
    </row>
    <row r="23" spans="1:16" ht="98.25" customHeight="1">
      <c r="A23" s="82" t="s">
        <v>69</v>
      </c>
      <c r="B23" s="97">
        <f t="shared" si="3"/>
        <v>1</v>
      </c>
      <c r="C23" s="95">
        <f>'форма 2.4.(2016)'!D18</f>
        <v>1</v>
      </c>
      <c r="D23" s="84">
        <f t="shared" si="4"/>
        <v>1</v>
      </c>
      <c r="E23" s="83" t="s">
        <v>54</v>
      </c>
      <c r="F23" s="93">
        <f>IF(AND(D23&gt;=80%,D23&lt;=120%),2,IF(D23&lt;80%,3,1))</f>
        <v>2</v>
      </c>
      <c r="G23" s="97">
        <f>'форма 2.4.(2016)'!C18</f>
        <v>1</v>
      </c>
      <c r="H23" s="95">
        <f>'форма 2.4.(2016)'!C18</f>
        <v>1</v>
      </c>
      <c r="I23" s="84">
        <f t="shared" si="5"/>
        <v>1</v>
      </c>
      <c r="J23" s="83" t="s">
        <v>54</v>
      </c>
      <c r="K23" s="93">
        <f>IF(AND(I23&gt;=80%,I23&lt;=120%),2,IF(I23&lt;80%,3,1))</f>
        <v>2</v>
      </c>
      <c r="L23" s="97">
        <f>'форма 2.4.(2016)'!E18</f>
        <v>1</v>
      </c>
      <c r="M23" s="95">
        <f>'форма 2.4.(2016)'!E18</f>
        <v>1</v>
      </c>
      <c r="N23" s="84">
        <f t="shared" si="6"/>
        <v>1</v>
      </c>
      <c r="O23" s="83" t="s">
        <v>54</v>
      </c>
      <c r="P23" s="93">
        <f>IF(AND(N23&gt;=80%,N23&lt;=120%),2,IF(N23&lt;80%,3,1))</f>
        <v>2</v>
      </c>
    </row>
    <row r="24" spans="1:16" ht="69" customHeight="1">
      <c r="A24" s="82" t="s">
        <v>70</v>
      </c>
      <c r="B24" s="83" t="s">
        <v>50</v>
      </c>
      <c r="C24" s="83" t="s">
        <v>50</v>
      </c>
      <c r="D24" s="84" t="s">
        <v>50</v>
      </c>
      <c r="E24" s="83"/>
      <c r="F24" s="93">
        <f>F25</f>
        <v>2</v>
      </c>
      <c r="G24" s="83" t="s">
        <v>50</v>
      </c>
      <c r="H24" s="83" t="s">
        <v>50</v>
      </c>
      <c r="I24" s="84" t="s">
        <v>50</v>
      </c>
      <c r="J24" s="83"/>
      <c r="K24" s="93">
        <f>K25</f>
        <v>2</v>
      </c>
      <c r="L24" s="83" t="s">
        <v>50</v>
      </c>
      <c r="M24" s="83" t="s">
        <v>50</v>
      </c>
      <c r="N24" s="84" t="s">
        <v>50</v>
      </c>
      <c r="O24" s="83"/>
      <c r="P24" s="93">
        <f>P25</f>
        <v>2</v>
      </c>
    </row>
    <row r="25" spans="1:16" ht="104.25" customHeight="1">
      <c r="A25" s="86" t="s">
        <v>71</v>
      </c>
      <c r="B25" s="216">
        <f t="shared" si="3"/>
        <v>0</v>
      </c>
      <c r="C25" s="216">
        <f>'форма 2.4.(2016)'!D19</f>
        <v>0</v>
      </c>
      <c r="D25" s="84">
        <f t="shared" si="4"/>
        <v>1</v>
      </c>
      <c r="E25" s="83" t="s">
        <v>72</v>
      </c>
      <c r="F25" s="93">
        <f>IF(AND(D25&gt;=80%,D25&lt;=120%),2,IF(D25&lt;80%,1,3))</f>
        <v>2</v>
      </c>
      <c r="G25" s="99">
        <f>'форма 2.4.(2016)'!C19</f>
        <v>0</v>
      </c>
      <c r="H25" s="216">
        <f>'форма 2.4.(2016)'!C19</f>
        <v>0</v>
      </c>
      <c r="I25" s="84">
        <f t="shared" si="5"/>
        <v>1</v>
      </c>
      <c r="J25" s="83" t="s">
        <v>72</v>
      </c>
      <c r="K25" s="93">
        <f>IF(AND(I25&gt;=80%,I25&lt;=120%),2,IF(I25&lt;80%,1,3))</f>
        <v>2</v>
      </c>
      <c r="L25" s="99">
        <f>'форма 2.4.(2016)'!E19</f>
        <v>0</v>
      </c>
      <c r="M25" s="216">
        <f>'форма 2.4.(2016)'!E19</f>
        <v>0</v>
      </c>
      <c r="N25" s="84">
        <f t="shared" si="6"/>
        <v>1</v>
      </c>
      <c r="O25" s="83" t="s">
        <v>72</v>
      </c>
      <c r="P25" s="93">
        <f>IF(AND(N25&gt;=80%,N25&lt;=120%),2,IF(N25&lt;80%,1,3))</f>
        <v>2</v>
      </c>
    </row>
    <row r="26" spans="1:16" ht="14.25" customHeight="1">
      <c r="A26" s="86"/>
      <c r="B26" s="100"/>
      <c r="C26" s="216"/>
      <c r="D26" s="84"/>
      <c r="E26" s="83"/>
      <c r="F26" s="93"/>
      <c r="G26" s="100"/>
      <c r="H26" s="216"/>
      <c r="I26" s="84"/>
      <c r="J26" s="83"/>
      <c r="K26" s="93"/>
      <c r="L26" s="100"/>
      <c r="M26" s="216"/>
      <c r="N26" s="84"/>
      <c r="O26" s="83"/>
      <c r="P26" s="93"/>
    </row>
    <row r="27" spans="1:16" ht="57.75">
      <c r="A27" s="82" t="s">
        <v>73</v>
      </c>
      <c r="B27" s="83" t="s">
        <v>50</v>
      </c>
      <c r="C27" s="83" t="s">
        <v>50</v>
      </c>
      <c r="D27" s="84" t="s">
        <v>50</v>
      </c>
      <c r="E27" s="83"/>
      <c r="F27" s="85">
        <f>(F29+F30)/2</f>
        <v>2</v>
      </c>
      <c r="G27" s="83" t="s">
        <v>50</v>
      </c>
      <c r="H27" s="83" t="s">
        <v>50</v>
      </c>
      <c r="I27" s="84" t="s">
        <v>50</v>
      </c>
      <c r="J27" s="83"/>
      <c r="K27" s="85">
        <f>(K29+K30)/2</f>
        <v>2</v>
      </c>
      <c r="L27" s="83" t="s">
        <v>50</v>
      </c>
      <c r="M27" s="83" t="s">
        <v>50</v>
      </c>
      <c r="N27" s="84" t="s">
        <v>50</v>
      </c>
      <c r="O27" s="83"/>
      <c r="P27" s="85">
        <f>(P29+P30)/2</f>
        <v>2</v>
      </c>
    </row>
    <row r="28" spans="1:16" ht="15">
      <c r="A28" s="86" t="s">
        <v>64</v>
      </c>
      <c r="B28" s="83"/>
      <c r="C28" s="216"/>
      <c r="D28" s="84"/>
      <c r="E28" s="83"/>
      <c r="F28" s="88"/>
      <c r="G28" s="83"/>
      <c r="H28" s="216"/>
      <c r="I28" s="84"/>
      <c r="J28" s="83"/>
      <c r="K28" s="88"/>
      <c r="L28" s="83"/>
      <c r="M28" s="216"/>
      <c r="N28" s="84"/>
      <c r="O28" s="83"/>
      <c r="P28" s="88"/>
    </row>
    <row r="29" spans="1:16" ht="100.5" customHeight="1">
      <c r="A29" s="90" t="s">
        <v>74</v>
      </c>
      <c r="B29" s="216">
        <f>C29</f>
        <v>1</v>
      </c>
      <c r="C29" s="216">
        <f>'форма 2.4.(2016)'!D20</f>
        <v>1</v>
      </c>
      <c r="D29" s="84">
        <f>IF(B29=C29,1,IF(C29=0,0,B29/C29))</f>
        <v>1</v>
      </c>
      <c r="E29" s="83" t="s">
        <v>72</v>
      </c>
      <c r="F29" s="93">
        <f>IF(AND(D29&gt;=80%,D29&lt;=120%),2,IF(D29&lt;80%,1,3))</f>
        <v>2</v>
      </c>
      <c r="G29" s="91">
        <f>'форма 2.4.(2016)'!C20</f>
        <v>1</v>
      </c>
      <c r="H29" s="216">
        <f>'форма 2.4.(2016)'!C20</f>
        <v>1</v>
      </c>
      <c r="I29" s="84">
        <f>IF(G29=H29,1,IF(H29=0,0,G29/H29))</f>
        <v>1</v>
      </c>
      <c r="J29" s="83" t="s">
        <v>72</v>
      </c>
      <c r="K29" s="93">
        <f>IF(AND(I29&gt;=80%,I29&lt;=120%),2,IF(I29&lt;80%,1,3))</f>
        <v>2</v>
      </c>
      <c r="L29" s="91">
        <f>'форма 2.4.(2016)'!E20</f>
        <v>1</v>
      </c>
      <c r="M29" s="216">
        <f>'форма 2.4.(2016)'!E20</f>
        <v>1</v>
      </c>
      <c r="N29" s="84">
        <f>IF(L29=M29,1,IF(M29=0,0,L29/M29))</f>
        <v>1</v>
      </c>
      <c r="O29" s="83" t="s">
        <v>72</v>
      </c>
      <c r="P29" s="93">
        <f>IF(AND(N29&gt;=80%,N29&lt;=120%),2,IF(N29&lt;80%,1,3))</f>
        <v>2</v>
      </c>
    </row>
    <row r="30" spans="1:16" ht="113.25" customHeight="1">
      <c r="A30" s="90" t="s">
        <v>204</v>
      </c>
      <c r="B30" s="216">
        <f>C30</f>
        <v>0</v>
      </c>
      <c r="C30" s="216">
        <f>'форма 2.4.(2016)'!D21</f>
        <v>0</v>
      </c>
      <c r="D30" s="84">
        <f>IF(B30=C30,1,IF(C30=0,0,B30/C30))</f>
        <v>1</v>
      </c>
      <c r="E30" s="83" t="s">
        <v>72</v>
      </c>
      <c r="F30" s="93">
        <f>IF(AND(D30&gt;=80%,D30&lt;=120%),2,IF(D30&lt;80%,1,3))</f>
        <v>2</v>
      </c>
      <c r="G30" s="91">
        <f>'форма 2.4.(2016)'!C21</f>
        <v>0</v>
      </c>
      <c r="H30" s="216">
        <f>'форма 2.4.(2016)'!C21</f>
        <v>0</v>
      </c>
      <c r="I30" s="84">
        <f>IF(G30=H30,1,IF(H30=0,0,G30/H30))</f>
        <v>1</v>
      </c>
      <c r="J30" s="83" t="s">
        <v>72</v>
      </c>
      <c r="K30" s="93">
        <f>IF(AND(I30&gt;=80%,I30&lt;=120%),2,IF(I30&lt;80%,1,3))</f>
        <v>2</v>
      </c>
      <c r="L30" s="91">
        <f>'форма 2.4.(2016)'!E21</f>
        <v>0</v>
      </c>
      <c r="M30" s="216">
        <f>'форма 2.4.(2016)'!E21</f>
        <v>0</v>
      </c>
      <c r="N30" s="84">
        <f>IF(L30=M30,1,IF(M30=0,0,L30/M30))</f>
        <v>1</v>
      </c>
      <c r="O30" s="83" t="s">
        <v>72</v>
      </c>
      <c r="P30" s="93">
        <f>IF(AND(N30&gt;=80%,N30&lt;=120%),2,IF(N30&lt;80%,1,3))</f>
        <v>2</v>
      </c>
    </row>
    <row r="31" spans="1:16" ht="23.25" customHeight="1">
      <c r="A31" s="102" t="s">
        <v>76</v>
      </c>
      <c r="B31" s="103" t="s">
        <v>50</v>
      </c>
      <c r="C31" s="103" t="s">
        <v>50</v>
      </c>
      <c r="D31" s="104" t="s">
        <v>50</v>
      </c>
      <c r="E31" s="103"/>
      <c r="F31" s="217">
        <f>(F8+F17+F22+F23+F24+F27)/6</f>
        <v>2</v>
      </c>
      <c r="G31" s="103" t="s">
        <v>50</v>
      </c>
      <c r="H31" s="103" t="s">
        <v>50</v>
      </c>
      <c r="I31" s="104" t="s">
        <v>50</v>
      </c>
      <c r="J31" s="103"/>
      <c r="K31" s="217">
        <f>(K8+K17+K22+K23+K24+K27)/6</f>
        <v>2</v>
      </c>
      <c r="L31" s="103" t="s">
        <v>50</v>
      </c>
      <c r="M31" s="103" t="s">
        <v>50</v>
      </c>
      <c r="N31" s="104" t="s">
        <v>50</v>
      </c>
      <c r="O31" s="103"/>
      <c r="P31" s="217">
        <f>(P8+P17+P22+P23+P24+P27)/6</f>
        <v>2</v>
      </c>
    </row>
    <row r="32" spans="1:14" s="2" customFormat="1" ht="23.25" customHeight="1">
      <c r="A32" s="218"/>
      <c r="B32" s="218" t="s">
        <v>205</v>
      </c>
      <c r="C32" s="219"/>
      <c r="D32" s="219"/>
      <c r="E32" s="219"/>
      <c r="F32" s="219"/>
      <c r="I32" s="219"/>
      <c r="N32" s="219"/>
    </row>
    <row r="33" spans="1:16" ht="15.75" customHeight="1">
      <c r="A33" s="220" t="s">
        <v>206</v>
      </c>
      <c r="B33" s="211" t="s">
        <v>43</v>
      </c>
      <c r="C33" s="211"/>
      <c r="D33" s="211" t="s">
        <v>44</v>
      </c>
      <c r="E33" s="211" t="s">
        <v>45</v>
      </c>
      <c r="F33" s="212" t="s">
        <v>46</v>
      </c>
      <c r="G33" s="211" t="s">
        <v>43</v>
      </c>
      <c r="H33" s="211"/>
      <c r="I33" s="211" t="s">
        <v>44</v>
      </c>
      <c r="J33" s="211" t="s">
        <v>45</v>
      </c>
      <c r="K33" s="212" t="s">
        <v>46</v>
      </c>
      <c r="L33" s="211" t="s">
        <v>43</v>
      </c>
      <c r="M33" s="211"/>
      <c r="N33" s="211" t="s">
        <v>44</v>
      </c>
      <c r="O33" s="211" t="s">
        <v>45</v>
      </c>
      <c r="P33" s="212" t="s">
        <v>46</v>
      </c>
    </row>
    <row r="34" spans="1:16" ht="29.25">
      <c r="A34" s="220"/>
      <c r="B34" s="116" t="s">
        <v>47</v>
      </c>
      <c r="C34" s="116" t="s">
        <v>48</v>
      </c>
      <c r="D34" s="211"/>
      <c r="E34" s="211"/>
      <c r="F34" s="212"/>
      <c r="G34" s="116" t="s">
        <v>47</v>
      </c>
      <c r="H34" s="116" t="s">
        <v>48</v>
      </c>
      <c r="I34" s="211"/>
      <c r="J34" s="211"/>
      <c r="K34" s="212"/>
      <c r="L34" s="116" t="s">
        <v>47</v>
      </c>
      <c r="M34" s="116" t="s">
        <v>48</v>
      </c>
      <c r="N34" s="211"/>
      <c r="O34" s="211"/>
      <c r="P34" s="212"/>
    </row>
    <row r="35" spans="1:16" ht="15">
      <c r="A35" s="221">
        <v>1</v>
      </c>
      <c r="B35" s="222">
        <v>2</v>
      </c>
      <c r="C35" s="222">
        <v>3</v>
      </c>
      <c r="D35" s="222">
        <v>4</v>
      </c>
      <c r="E35" s="222">
        <v>5</v>
      </c>
      <c r="F35" s="223">
        <v>6</v>
      </c>
      <c r="G35" s="222">
        <v>2</v>
      </c>
      <c r="H35" s="222">
        <v>3</v>
      </c>
      <c r="I35" s="222">
        <v>4</v>
      </c>
      <c r="J35" s="222">
        <v>5</v>
      </c>
      <c r="K35" s="223">
        <v>6</v>
      </c>
      <c r="L35" s="222">
        <v>2</v>
      </c>
      <c r="M35" s="222">
        <v>3</v>
      </c>
      <c r="N35" s="222">
        <v>4</v>
      </c>
      <c r="O35" s="222">
        <v>5</v>
      </c>
      <c r="P35" s="223">
        <v>6</v>
      </c>
    </row>
    <row r="36" spans="1:16" ht="100.5">
      <c r="A36" s="82" t="s">
        <v>207</v>
      </c>
      <c r="B36" s="114" t="s">
        <v>50</v>
      </c>
      <c r="C36" s="114" t="s">
        <v>50</v>
      </c>
      <c r="D36" s="115" t="s">
        <v>50</v>
      </c>
      <c r="E36" s="116"/>
      <c r="F36" s="117">
        <f>(F38+F39)/2</f>
        <v>2</v>
      </c>
      <c r="G36" s="114" t="s">
        <v>50</v>
      </c>
      <c r="H36" s="114" t="s">
        <v>50</v>
      </c>
      <c r="I36" s="115" t="s">
        <v>50</v>
      </c>
      <c r="J36" s="116"/>
      <c r="K36" s="117">
        <f>(K38+K39)/2</f>
        <v>2</v>
      </c>
      <c r="L36" s="114" t="s">
        <v>50</v>
      </c>
      <c r="M36" s="114" t="s">
        <v>50</v>
      </c>
      <c r="N36" s="115" t="s">
        <v>50</v>
      </c>
      <c r="O36" s="116"/>
      <c r="P36" s="117">
        <f>(P38+P39)/2</f>
        <v>2</v>
      </c>
    </row>
    <row r="37" spans="1:16" ht="15">
      <c r="A37" s="86" t="s">
        <v>51</v>
      </c>
      <c r="B37" s="116"/>
      <c r="C37" s="116"/>
      <c r="D37" s="115"/>
      <c r="E37" s="116"/>
      <c r="F37" s="118"/>
      <c r="G37" s="116"/>
      <c r="H37" s="116"/>
      <c r="I37" s="115"/>
      <c r="J37" s="116"/>
      <c r="K37" s="118"/>
      <c r="L37" s="116"/>
      <c r="M37" s="116"/>
      <c r="N37" s="115"/>
      <c r="O37" s="116"/>
      <c r="P37" s="118"/>
    </row>
    <row r="38" spans="1:16" ht="43.5">
      <c r="A38" s="90" t="s">
        <v>208</v>
      </c>
      <c r="B38" s="97">
        <f>C38</f>
        <v>7</v>
      </c>
      <c r="C38" s="124">
        <f>'форма 2.4.(2016)'!D23</f>
        <v>7</v>
      </c>
      <c r="D38" s="84">
        <f>IF(B38=C38,1,IF(C38=0,0,B38/C38))</f>
        <v>1</v>
      </c>
      <c r="E38" s="121" t="s">
        <v>72</v>
      </c>
      <c r="F38" s="93">
        <f>IF(AND(D38&gt;=80%,D38&lt;=120%),2,IF(D38&lt;80%,1,3))</f>
        <v>2</v>
      </c>
      <c r="G38" s="119">
        <f>'форма 2.4.(2016)'!C23</f>
        <v>7</v>
      </c>
      <c r="H38" s="124">
        <f>'форма 2.4.(2016)'!C23</f>
        <v>7</v>
      </c>
      <c r="I38" s="84">
        <f>IF(G38=H38,1,IF(H38=0,0,G38/H38))</f>
        <v>1</v>
      </c>
      <c r="J38" s="121" t="s">
        <v>72</v>
      </c>
      <c r="K38" s="93">
        <f>IF(AND(I38&gt;=80%,I38&lt;=120%),2,IF(I38&lt;80%,1,3))</f>
        <v>2</v>
      </c>
      <c r="L38" s="119">
        <f>'форма 2.4.(2016)'!E23</f>
        <v>7</v>
      </c>
      <c r="M38" s="124">
        <f>'форма 2.4.(2016)'!E23</f>
        <v>7</v>
      </c>
      <c r="N38" s="84">
        <f>IF(L38=M38,1,IF(M38=0,0,L38/M38))</f>
        <v>1</v>
      </c>
      <c r="O38" s="121" t="s">
        <v>72</v>
      </c>
      <c r="P38" s="93">
        <f>IF(AND(N38&gt;=80%,N38&lt;=120%),2,IF(N38&lt;80%,1,3))</f>
        <v>2</v>
      </c>
    </row>
    <row r="39" spans="1:16" ht="72">
      <c r="A39" s="90" t="s">
        <v>209</v>
      </c>
      <c r="B39" s="97">
        <f>C39</f>
        <v>30</v>
      </c>
      <c r="C39" s="124">
        <f>'форма 2.4.(2016)'!D24</f>
        <v>30</v>
      </c>
      <c r="D39" s="84">
        <f>IF(B39=C39,1,IF(C39=0,0,B39/C39))</f>
        <v>1</v>
      </c>
      <c r="E39" s="121" t="s">
        <v>72</v>
      </c>
      <c r="F39" s="93">
        <f>IF(AND(D39&gt;=80%,D39&lt;=120%),2,IF(D39&lt;80%,1,3))</f>
        <v>2</v>
      </c>
      <c r="G39" s="119">
        <f>'форма 2.4.(2016)'!C24</f>
        <v>30</v>
      </c>
      <c r="H39" s="124">
        <f>'форма 2.4.(2016)'!C24</f>
        <v>30</v>
      </c>
      <c r="I39" s="84">
        <f>IF(G39=H39,1,IF(H39=0,0,G39/H39))</f>
        <v>1</v>
      </c>
      <c r="J39" s="121" t="s">
        <v>72</v>
      </c>
      <c r="K39" s="93">
        <f>IF(AND(I39&gt;=80%,I39&lt;=120%),2,IF(I39&lt;80%,1,3))</f>
        <v>2</v>
      </c>
      <c r="L39" s="119">
        <f>'форма 2.4.(2016)'!E24</f>
        <v>30</v>
      </c>
      <c r="M39" s="124">
        <f>'форма 2.4.(2016)'!E24</f>
        <v>30</v>
      </c>
      <c r="N39" s="84">
        <f>IF(L39=M39,1,IF(M39=0,0,L39/M39))</f>
        <v>1</v>
      </c>
      <c r="O39" s="121" t="s">
        <v>72</v>
      </c>
      <c r="P39" s="93">
        <f>IF(AND(N39&gt;=80%,N39&lt;=120%),2,IF(N39&lt;80%,1,3))</f>
        <v>2</v>
      </c>
    </row>
    <row r="40" spans="1:16" ht="43.5">
      <c r="A40" s="82" t="s">
        <v>210</v>
      </c>
      <c r="B40" s="114" t="s">
        <v>50</v>
      </c>
      <c r="C40" s="114" t="s">
        <v>50</v>
      </c>
      <c r="D40" s="115" t="s">
        <v>50</v>
      </c>
      <c r="E40" s="116"/>
      <c r="F40" s="117" t="e">
        <f>(F42+F43+F46)/3</f>
        <v>#REF!</v>
      </c>
      <c r="G40" s="114" t="s">
        <v>50</v>
      </c>
      <c r="H40" s="114" t="s">
        <v>50</v>
      </c>
      <c r="I40" s="115" t="s">
        <v>50</v>
      </c>
      <c r="J40" s="116"/>
      <c r="K40" s="117" t="e">
        <f>(K42+K43+K46)/3</f>
        <v>#REF!</v>
      </c>
      <c r="L40" s="114" t="s">
        <v>50</v>
      </c>
      <c r="M40" s="114" t="s">
        <v>50</v>
      </c>
      <c r="N40" s="115" t="s">
        <v>50</v>
      </c>
      <c r="O40" s="116"/>
      <c r="P40" s="117" t="e">
        <f>(P42+P43+P46)/3</f>
        <v>#REF!</v>
      </c>
    </row>
    <row r="41" spans="1:16" ht="15">
      <c r="A41" s="86" t="s">
        <v>64</v>
      </c>
      <c r="B41" s="116"/>
      <c r="C41" s="116"/>
      <c r="D41" s="115"/>
      <c r="E41" s="116"/>
      <c r="F41" s="118"/>
      <c r="G41" s="116"/>
      <c r="H41" s="116"/>
      <c r="I41" s="115"/>
      <c r="J41" s="116"/>
      <c r="K41" s="118"/>
      <c r="L41" s="116"/>
      <c r="M41" s="116"/>
      <c r="N41" s="115"/>
      <c r="O41" s="116"/>
      <c r="P41" s="118"/>
    </row>
    <row r="42" spans="1:16" ht="72">
      <c r="A42" s="90" t="s">
        <v>211</v>
      </c>
      <c r="B42" s="97">
        <f aca="true" t="shared" si="7" ref="B42:B48">C42</f>
        <v>0</v>
      </c>
      <c r="C42" s="124">
        <f>'форма 2.4.(2016)'!D27</f>
        <v>0</v>
      </c>
      <c r="D42" s="84">
        <f aca="true" t="shared" si="8" ref="D42:D52">IF(B42=C42,1,IF(C42=0,0,B42/C42))</f>
        <v>1</v>
      </c>
      <c r="E42" s="121" t="s">
        <v>72</v>
      </c>
      <c r="F42" s="93">
        <f>IF(AND(D42&gt;=80%,D42&lt;=120%),0.5,IF(D42&lt;80%,0.25,0.75))</f>
        <v>0.5</v>
      </c>
      <c r="G42" s="119">
        <f>'форма 2.4.(2016)'!C27</f>
        <v>0</v>
      </c>
      <c r="H42" s="124">
        <f>'форма 2.4.(2016)'!C27</f>
        <v>0</v>
      </c>
      <c r="I42" s="84">
        <f aca="true" t="shared" si="9" ref="I42:I52">IF(G42=H42,1,IF(H42=0,0,G42/H42))</f>
        <v>1</v>
      </c>
      <c r="J42" s="121" t="s">
        <v>72</v>
      </c>
      <c r="K42" s="93">
        <f>IF(AND(I42&gt;=80%,I42&lt;=120%),0.5,IF(I42&lt;80%,0.25,0.75))</f>
        <v>0.5</v>
      </c>
      <c r="L42" s="119">
        <f>'форма 2.4.(2016)'!E27</f>
        <v>0</v>
      </c>
      <c r="M42" s="124">
        <f>'форма 2.4.(2016)'!E27</f>
        <v>0</v>
      </c>
      <c r="N42" s="84">
        <f aca="true" t="shared" si="10" ref="N42:N52">IF(L42=M42,1,IF(M42=0,0,L42/M42))</f>
        <v>1</v>
      </c>
      <c r="O42" s="121" t="s">
        <v>72</v>
      </c>
      <c r="P42" s="93">
        <f>IF(AND(N42&gt;=80%,N42&lt;=120%),0.5,IF(N42&lt;80%,0.25,0.75))</f>
        <v>0.5</v>
      </c>
    </row>
    <row r="43" spans="1:16" ht="43.5">
      <c r="A43" s="122" t="s">
        <v>212</v>
      </c>
      <c r="B43" s="114" t="s">
        <v>50</v>
      </c>
      <c r="C43" s="114" t="s">
        <v>50</v>
      </c>
      <c r="D43" s="224" t="s">
        <v>50</v>
      </c>
      <c r="E43" s="121" t="s">
        <v>50</v>
      </c>
      <c r="F43" s="93" t="e">
        <f>(F44+F45)/2</f>
        <v>#REF!</v>
      </c>
      <c r="G43" s="114" t="s">
        <v>50</v>
      </c>
      <c r="H43" s="114" t="s">
        <v>50</v>
      </c>
      <c r="I43" s="224" t="s">
        <v>50</v>
      </c>
      <c r="J43" s="121" t="s">
        <v>50</v>
      </c>
      <c r="K43" s="93" t="e">
        <f>(K44+K45)/2</f>
        <v>#REF!</v>
      </c>
      <c r="L43" s="114" t="s">
        <v>50</v>
      </c>
      <c r="M43" s="114" t="s">
        <v>50</v>
      </c>
      <c r="N43" s="224" t="s">
        <v>50</v>
      </c>
      <c r="O43" s="121" t="s">
        <v>50</v>
      </c>
      <c r="P43" s="93" t="e">
        <f>(P44+P45)/2</f>
        <v>#REF!</v>
      </c>
    </row>
    <row r="44" spans="1:16" ht="57.75">
      <c r="A44" s="86" t="s">
        <v>81</v>
      </c>
      <c r="B44" s="97" t="e">
        <f t="shared" si="7"/>
        <v>#REF!</v>
      </c>
      <c r="C44" s="124" t="e">
        <f>'форма 2.4.(2016)'!#REF!</f>
        <v>#REF!</v>
      </c>
      <c r="D44" s="84" t="e">
        <f t="shared" si="8"/>
        <v>#REF!</v>
      </c>
      <c r="E44" s="121" t="s">
        <v>72</v>
      </c>
      <c r="F44" s="93" t="e">
        <f>IF(AND(D44&gt;=80%,D44&lt;=120%),0.5,IF(D44&lt;80%,0.25,0.75))</f>
        <v>#REF!</v>
      </c>
      <c r="G44" s="123" t="e">
        <f>'форма 2.4.(2016)'!#REF!</f>
        <v>#REF!</v>
      </c>
      <c r="H44" s="124" t="e">
        <f>'форма 2.4.(2016)'!#REF!</f>
        <v>#REF!</v>
      </c>
      <c r="I44" s="84" t="e">
        <f>IF(G44=H44,1,IF(H44=0,0,G44/H44))</f>
        <v>#REF!</v>
      </c>
      <c r="J44" s="121" t="s">
        <v>72</v>
      </c>
      <c r="K44" s="93" t="e">
        <f>IF(AND(I44&gt;=80%,I44&lt;=120%),0.5,IF(I44&lt;80%,0.25,0.75))</f>
        <v>#REF!</v>
      </c>
      <c r="L44" s="123" t="e">
        <f>'форма 2.4.(2016)'!#REF!</f>
        <v>#REF!</v>
      </c>
      <c r="M44" s="124" t="e">
        <f>'форма 2.4.(2016)'!#REF!</f>
        <v>#REF!</v>
      </c>
      <c r="N44" s="84" t="e">
        <f>IF(L44=M44,1,IF(M44=0,0,L44/M44))</f>
        <v>#REF!</v>
      </c>
      <c r="O44" s="121" t="s">
        <v>72</v>
      </c>
      <c r="P44" s="93" t="e">
        <f>IF(AND(N44&gt;=80%,N44&lt;=120%),0.5,IF(N44&lt;80%,0.25,0.75))</f>
        <v>#REF!</v>
      </c>
    </row>
    <row r="45" spans="1:16" ht="15">
      <c r="A45" s="86" t="s">
        <v>82</v>
      </c>
      <c r="B45" s="97" t="e">
        <f t="shared" si="7"/>
        <v>#REF!</v>
      </c>
      <c r="C45" s="124" t="e">
        <f>'форма 2.4.(2016)'!#REF!</f>
        <v>#REF!</v>
      </c>
      <c r="D45" s="84" t="e">
        <f t="shared" si="8"/>
        <v>#REF!</v>
      </c>
      <c r="E45" s="121" t="s">
        <v>72</v>
      </c>
      <c r="F45" s="93" t="e">
        <f>IF(AND(D45&gt;=80%,D45&lt;=120%),0.5,IF(D45&lt;80%,0.25,0.75))</f>
        <v>#REF!</v>
      </c>
      <c r="G45" s="123" t="e">
        <f>'форма 2.4.(2016)'!#REF!</f>
        <v>#REF!</v>
      </c>
      <c r="H45" s="124" t="e">
        <f>'форма 2.4.(2016)'!#REF!</f>
        <v>#REF!</v>
      </c>
      <c r="I45" s="84" t="e">
        <f>IF(G45=H45,1,IF(H45=0,0,G45/H45))</f>
        <v>#REF!</v>
      </c>
      <c r="J45" s="121" t="s">
        <v>72</v>
      </c>
      <c r="K45" s="93" t="e">
        <f>IF(AND(I45&gt;=80%,I45&lt;=120%),0.5,IF(I45&lt;80%,0.25,0.75))</f>
        <v>#REF!</v>
      </c>
      <c r="L45" s="123" t="e">
        <f>'форма 2.4.(2016)'!#REF!</f>
        <v>#REF!</v>
      </c>
      <c r="M45" s="124" t="e">
        <f>'форма 2.4.(2016)'!#REF!</f>
        <v>#REF!</v>
      </c>
      <c r="N45" s="84" t="e">
        <f>IF(L45=M45,1,IF(M45=0,0,L45/M45))</f>
        <v>#REF!</v>
      </c>
      <c r="O45" s="121" t="s">
        <v>72</v>
      </c>
      <c r="P45" s="93" t="e">
        <f>IF(AND(N45&gt;=80%,N45&lt;=120%),0.5,IF(N45&lt;80%,0.25,0.75))</f>
        <v>#REF!</v>
      </c>
    </row>
    <row r="46" spans="1:16" ht="100.5">
      <c r="A46" s="90" t="s">
        <v>213</v>
      </c>
      <c r="B46" s="84" t="e">
        <f t="shared" si="7"/>
        <v>#REF!</v>
      </c>
      <c r="C46" s="84" t="e">
        <f>'форма 2.4.(2016)'!#REF!</f>
        <v>#REF!</v>
      </c>
      <c r="D46" s="84" t="e">
        <f t="shared" si="8"/>
        <v>#REF!</v>
      </c>
      <c r="E46" s="121" t="s">
        <v>72</v>
      </c>
      <c r="F46" s="93" t="e">
        <f>IF(AND(D46&gt;=80%,D46&lt;=120%),0.5,IF(D46&lt;80%,0.25,0.75))</f>
        <v>#REF!</v>
      </c>
      <c r="G46" s="123" t="e">
        <f>'форма 2.4.(2016)'!#REF!</f>
        <v>#REF!</v>
      </c>
      <c r="H46" s="124" t="e">
        <f>'форма 2.4.(2016)'!#REF!</f>
        <v>#REF!</v>
      </c>
      <c r="I46" s="84" t="e">
        <f t="shared" si="9"/>
        <v>#REF!</v>
      </c>
      <c r="J46" s="121" t="s">
        <v>72</v>
      </c>
      <c r="K46" s="93" t="e">
        <f>IF(AND(I46&gt;=80%,I46&lt;=120%),0.5,IF(I46&lt;80%,0.25,0.75))</f>
        <v>#REF!</v>
      </c>
      <c r="L46" s="123" t="e">
        <f>'форма 2.4.(2016)'!#REF!</f>
        <v>#REF!</v>
      </c>
      <c r="M46" s="124" t="e">
        <f>'форма 2.4.(2016)'!#REF!</f>
        <v>#REF!</v>
      </c>
      <c r="N46" s="84" t="e">
        <f t="shared" si="10"/>
        <v>#REF!</v>
      </c>
      <c r="O46" s="121" t="s">
        <v>72</v>
      </c>
      <c r="P46" s="93" t="e">
        <f>IF(AND(N46&gt;=80%,N46&lt;=120%),0.5,IF(N46&lt;80%,0.25,0.75))</f>
        <v>#REF!</v>
      </c>
    </row>
    <row r="47" spans="1:16" ht="43.5">
      <c r="A47" s="82" t="s">
        <v>214</v>
      </c>
      <c r="B47" s="114" t="s">
        <v>50</v>
      </c>
      <c r="C47" s="114" t="s">
        <v>50</v>
      </c>
      <c r="D47" s="115">
        <f>D48</f>
        <v>1</v>
      </c>
      <c r="E47" s="116" t="s">
        <v>72</v>
      </c>
      <c r="F47" s="93">
        <f>IF(AND(D47&gt;=80%,D47&lt;=120%),0.2,IF(D47&lt;80%,0.1,0.3))</f>
        <v>0.2</v>
      </c>
      <c r="G47" s="114" t="s">
        <v>50</v>
      </c>
      <c r="H47" s="114" t="s">
        <v>50</v>
      </c>
      <c r="I47" s="115">
        <f>I48</f>
        <v>1</v>
      </c>
      <c r="J47" s="116" t="s">
        <v>72</v>
      </c>
      <c r="K47" s="93">
        <f>IF(AND(I47&gt;=80%,I47&lt;=120%),0.2,IF(I47&lt;80%,0.1,0.3))</f>
        <v>0.2</v>
      </c>
      <c r="L47" s="114" t="s">
        <v>50</v>
      </c>
      <c r="M47" s="114" t="s">
        <v>50</v>
      </c>
      <c r="N47" s="115">
        <f>N48</f>
        <v>1</v>
      </c>
      <c r="O47" s="116" t="s">
        <v>72</v>
      </c>
      <c r="P47" s="93">
        <f>IF(AND(N47&gt;=80%,N47&lt;=120%),0.2,IF(N47&lt;80%,0.1,0.3))</f>
        <v>0.2</v>
      </c>
    </row>
    <row r="48" spans="1:16" ht="157.5">
      <c r="A48" s="86" t="s">
        <v>215</v>
      </c>
      <c r="B48" s="84">
        <f t="shared" si="7"/>
        <v>1</v>
      </c>
      <c r="C48" s="84">
        <f>'форма 2.4.(2016)'!D28</f>
        <v>1</v>
      </c>
      <c r="D48" s="84">
        <f t="shared" si="8"/>
        <v>1</v>
      </c>
      <c r="E48" s="116" t="s">
        <v>72</v>
      </c>
      <c r="F48" s="93">
        <f>IF(AND(D48&gt;=80%,D48&lt;=120%),0.2,IF(D48&lt;80%,0.1,0.3))</f>
        <v>0.2</v>
      </c>
      <c r="G48" s="125">
        <f>'форма 2.4.(2016)'!C28</f>
        <v>1</v>
      </c>
      <c r="H48" s="125">
        <f>'форма 2.4.(2016)'!C28</f>
        <v>1</v>
      </c>
      <c r="I48" s="84">
        <f t="shared" si="9"/>
        <v>1</v>
      </c>
      <c r="J48" s="116" t="s">
        <v>72</v>
      </c>
      <c r="K48" s="93">
        <f>IF(AND(I48&gt;=80%,I48&lt;=120%),0.2,IF(I48&lt;80%,0.1,0.3))</f>
        <v>0.2</v>
      </c>
      <c r="L48" s="125">
        <f>'форма 2.4.(2016)'!E28</f>
        <v>1</v>
      </c>
      <c r="M48" s="125">
        <f>'форма 2.4.(2016)'!E28</f>
        <v>1</v>
      </c>
      <c r="N48" s="84">
        <f t="shared" si="10"/>
        <v>1</v>
      </c>
      <c r="O48" s="116" t="s">
        <v>72</v>
      </c>
      <c r="P48" s="93">
        <f>IF(AND(N48&gt;=80%,N48&lt;=120%),0.2,IF(N48&lt;80%,0.1,0.3))</f>
        <v>0.2</v>
      </c>
    </row>
    <row r="49" spans="1:16" ht="57.75">
      <c r="A49" s="82" t="s">
        <v>216</v>
      </c>
      <c r="B49" s="114" t="s">
        <v>50</v>
      </c>
      <c r="C49" s="114" t="s">
        <v>50</v>
      </c>
      <c r="D49" s="115">
        <f>D50</f>
        <v>1</v>
      </c>
      <c r="E49" s="116" t="s">
        <v>72</v>
      </c>
      <c r="F49" s="93">
        <f>IF(AND(D49&gt;=80%,D49&lt;=120%),0.2,IF(D49&lt;80%,0.1,0.3))</f>
        <v>0.2</v>
      </c>
      <c r="G49" s="114" t="s">
        <v>50</v>
      </c>
      <c r="H49" s="114" t="s">
        <v>50</v>
      </c>
      <c r="I49" s="115">
        <f>I50</f>
        <v>1</v>
      </c>
      <c r="J49" s="116" t="s">
        <v>72</v>
      </c>
      <c r="K49" s="93">
        <f>IF(AND(I49&gt;=80%,I49&lt;=120%),0.2,IF(I49&lt;80%,0.1,0.3))</f>
        <v>0.2</v>
      </c>
      <c r="L49" s="114" t="s">
        <v>50</v>
      </c>
      <c r="M49" s="114" t="s">
        <v>50</v>
      </c>
      <c r="N49" s="115">
        <f>N50</f>
        <v>1</v>
      </c>
      <c r="O49" s="116" t="s">
        <v>72</v>
      </c>
      <c r="P49" s="93">
        <f>IF(AND(N49&gt;=80%,N49&lt;=120%),0.2,IF(N49&lt;80%,0.1,0.3))</f>
        <v>0.2</v>
      </c>
    </row>
    <row r="50" spans="1:16" ht="86.25">
      <c r="A50" s="86" t="s">
        <v>217</v>
      </c>
      <c r="B50" s="84">
        <f>C50</f>
        <v>0</v>
      </c>
      <c r="C50" s="84">
        <f>'форма 2.4.(2016)'!D30</f>
        <v>0</v>
      </c>
      <c r="D50" s="84">
        <f t="shared" si="8"/>
        <v>1</v>
      </c>
      <c r="E50" s="116" t="s">
        <v>72</v>
      </c>
      <c r="F50" s="93">
        <f>IF(AND(D50&gt;=80%,D50&lt;=120%),0.2,IF(D50&lt;80%,0.1,0.3))</f>
        <v>0.2</v>
      </c>
      <c r="G50" s="125">
        <f>'форма 2.4.(2016)'!C30</f>
        <v>0</v>
      </c>
      <c r="H50" s="125">
        <f>'форма 2.4.(2016)'!C30</f>
        <v>0</v>
      </c>
      <c r="I50" s="84">
        <f t="shared" si="9"/>
        <v>1</v>
      </c>
      <c r="J50" s="116" t="s">
        <v>72</v>
      </c>
      <c r="K50" s="93">
        <f>IF(AND(I50&gt;=80%,I50&lt;=120%),0.2,IF(I50&lt;80%,0.1,0.3))</f>
        <v>0.2</v>
      </c>
      <c r="L50" s="125">
        <f>'форма 2.4.(2016)'!E30</f>
        <v>0</v>
      </c>
      <c r="M50" s="125">
        <f>'форма 2.4.(2016)'!E30</f>
        <v>0</v>
      </c>
      <c r="N50" s="84">
        <f t="shared" si="10"/>
        <v>1</v>
      </c>
      <c r="O50" s="116" t="s">
        <v>72</v>
      </c>
      <c r="P50" s="93">
        <f>IF(AND(N50&gt;=80%,N50&lt;=120%),0.2,IF(N50&lt;80%,0.1,0.3))</f>
        <v>0.2</v>
      </c>
    </row>
    <row r="51" spans="1:16" ht="57.75">
      <c r="A51" s="82" t="s">
        <v>218</v>
      </c>
      <c r="B51" s="114" t="s">
        <v>50</v>
      </c>
      <c r="C51" s="114" t="s">
        <v>50</v>
      </c>
      <c r="D51" s="115" t="e">
        <f>D52</f>
        <v>#REF!</v>
      </c>
      <c r="E51" s="116" t="s">
        <v>72</v>
      </c>
      <c r="F51" s="93" t="e">
        <f>IF(AND(D51&gt;=80%,D51&lt;=120%),0.5,IF(D51&lt;80%,0.25,0.75))</f>
        <v>#REF!</v>
      </c>
      <c r="G51" s="114" t="s">
        <v>50</v>
      </c>
      <c r="H51" s="114" t="s">
        <v>50</v>
      </c>
      <c r="I51" s="115" t="e">
        <f>I52</f>
        <v>#REF!</v>
      </c>
      <c r="J51" s="116" t="s">
        <v>72</v>
      </c>
      <c r="K51" s="93" t="e">
        <f>IF(AND(I51&gt;=80%,I51&lt;=120%),0.5,IF(I51&lt;80%,0.25,0.75))</f>
        <v>#REF!</v>
      </c>
      <c r="L51" s="114" t="s">
        <v>50</v>
      </c>
      <c r="M51" s="114" t="s">
        <v>50</v>
      </c>
      <c r="N51" s="115" t="e">
        <f>N52</f>
        <v>#REF!</v>
      </c>
      <c r="O51" s="116" t="s">
        <v>72</v>
      </c>
      <c r="P51" s="93" t="e">
        <f>IF(AND(N51&gt;=80%,N51&lt;=120%),0.5,IF(N51&lt;80%,0.25,0.75))</f>
        <v>#REF!</v>
      </c>
    </row>
    <row r="52" spans="1:16" ht="57.75">
      <c r="A52" s="86" t="s">
        <v>219</v>
      </c>
      <c r="B52" s="84" t="e">
        <f>C52</f>
        <v>#REF!</v>
      </c>
      <c r="C52" s="84" t="e">
        <f>'форма 2.4.(2016)'!#REF!</f>
        <v>#REF!</v>
      </c>
      <c r="D52" s="84" t="e">
        <f t="shared" si="8"/>
        <v>#REF!</v>
      </c>
      <c r="E52" s="116" t="s">
        <v>72</v>
      </c>
      <c r="F52" s="93" t="e">
        <f>IF(AND(D52&gt;=80%,D52&lt;=120%),0.5,IF(D52&lt;80%,0.25,0.75))</f>
        <v>#REF!</v>
      </c>
      <c r="G52" s="125" t="e">
        <f>'форма 2.4.(2016)'!#REF!</f>
        <v>#REF!</v>
      </c>
      <c r="H52" s="125" t="e">
        <f>'форма 2.4.(2016)'!#REF!</f>
        <v>#REF!</v>
      </c>
      <c r="I52" s="84" t="e">
        <f t="shared" si="9"/>
        <v>#REF!</v>
      </c>
      <c r="J52" s="116" t="s">
        <v>72</v>
      </c>
      <c r="K52" s="93" t="e">
        <f>IF(AND(I52&gt;=80%,I52&lt;=120%),0.5,IF(I52&lt;80%,0.25,0.75))</f>
        <v>#REF!</v>
      </c>
      <c r="L52" s="125" t="e">
        <f>'форма 2.4.(2016)'!#REF!</f>
        <v>#REF!</v>
      </c>
      <c r="M52" s="125" t="e">
        <f>'форма 2.4.(2016)'!#REF!</f>
        <v>#REF!</v>
      </c>
      <c r="N52" s="84" t="e">
        <f t="shared" si="10"/>
        <v>#REF!</v>
      </c>
      <c r="O52" s="116" t="s">
        <v>72</v>
      </c>
      <c r="P52" s="93" t="e">
        <f>IF(AND(N52&gt;=80%,N52&lt;=120%),0.5,IF(N52&lt;80%,0.25,0.75))</f>
        <v>#REF!</v>
      </c>
    </row>
    <row r="53" spans="1:16" ht="43.5">
      <c r="A53" s="82" t="s">
        <v>220</v>
      </c>
      <c r="B53" s="114" t="s">
        <v>50</v>
      </c>
      <c r="C53" s="114" t="s">
        <v>50</v>
      </c>
      <c r="D53" s="115" t="s">
        <v>50</v>
      </c>
      <c r="E53" s="116"/>
      <c r="F53" s="117" t="e">
        <f>(F55+F56)/2</f>
        <v>#REF!</v>
      </c>
      <c r="G53" s="114" t="s">
        <v>50</v>
      </c>
      <c r="H53" s="114" t="s">
        <v>50</v>
      </c>
      <c r="I53" s="115" t="s">
        <v>50</v>
      </c>
      <c r="J53" s="116"/>
      <c r="K53" s="117" t="e">
        <f>(K55+K56)/2</f>
        <v>#REF!</v>
      </c>
      <c r="L53" s="114" t="s">
        <v>50</v>
      </c>
      <c r="M53" s="114" t="s">
        <v>50</v>
      </c>
      <c r="N53" s="115" t="s">
        <v>50</v>
      </c>
      <c r="O53" s="116"/>
      <c r="P53" s="117" t="e">
        <f>(P55+P56)/2</f>
        <v>#REF!</v>
      </c>
    </row>
    <row r="54" spans="1:16" ht="15">
      <c r="A54" s="86" t="s">
        <v>64</v>
      </c>
      <c r="B54" s="116"/>
      <c r="C54" s="124"/>
      <c r="D54" s="115"/>
      <c r="E54" s="116"/>
      <c r="F54" s="93"/>
      <c r="G54" s="116"/>
      <c r="H54" s="124"/>
      <c r="I54" s="115"/>
      <c r="J54" s="116"/>
      <c r="K54" s="93"/>
      <c r="L54" s="116"/>
      <c r="M54" s="124"/>
      <c r="N54" s="115"/>
      <c r="O54" s="116"/>
      <c r="P54" s="93"/>
    </row>
    <row r="55" spans="1:16" ht="72">
      <c r="A55" s="90" t="s">
        <v>221</v>
      </c>
      <c r="B55" s="124" t="e">
        <f>C55</f>
        <v>#REF!</v>
      </c>
      <c r="C55" s="124" t="e">
        <f>'форма 2.4.(2016)'!#REF!</f>
        <v>#REF!</v>
      </c>
      <c r="D55" s="84" t="e">
        <f>IF(B55=C55,1,IF(C55=0,0,B55/C55))</f>
        <v>#REF!</v>
      </c>
      <c r="E55" s="121" t="s">
        <v>54</v>
      </c>
      <c r="F55" s="93" t="e">
        <f>IF(AND(D55&gt;=80%,D55&lt;=120%),0.5,IF(D55&lt;80%,0.75,0.25))</f>
        <v>#REF!</v>
      </c>
      <c r="G55" s="119" t="e">
        <f>'форма 2.4.(2016)'!#REF!</f>
        <v>#REF!</v>
      </c>
      <c r="H55" s="119" t="e">
        <f>'форма 2.4.(2016)'!#REF!</f>
        <v>#REF!</v>
      </c>
      <c r="I55" s="84" t="e">
        <f>IF(G55=H55,1,IF(H55=0,0,G55/H55))</f>
        <v>#REF!</v>
      </c>
      <c r="J55" s="121" t="s">
        <v>54</v>
      </c>
      <c r="K55" s="93" t="e">
        <f>IF(AND(I55&gt;=80%,I55&lt;=120%),0.5,IF(I55&lt;80%,0.75,0.25))</f>
        <v>#REF!</v>
      </c>
      <c r="L55" s="119" t="e">
        <f>'форма 2.4.(2016)'!#REF!</f>
        <v>#REF!</v>
      </c>
      <c r="M55" s="119" t="e">
        <f>'форма 2.4.(2016)'!#REF!</f>
        <v>#REF!</v>
      </c>
      <c r="N55" s="84" t="e">
        <f>IF(L55=M55,1,IF(M55=0,0,L55/M55))</f>
        <v>#REF!</v>
      </c>
      <c r="O55" s="121" t="s">
        <v>54</v>
      </c>
      <c r="P55" s="93" t="e">
        <f>IF(AND(N55&gt;=80%,N55&lt;=120%),0.5,IF(N55&lt;80%,0.75,0.25))</f>
        <v>#REF!</v>
      </c>
    </row>
    <row r="56" spans="1:16" ht="100.5">
      <c r="A56" s="90" t="s">
        <v>222</v>
      </c>
      <c r="B56" s="84" t="e">
        <f>C56</f>
        <v>#REF!</v>
      </c>
      <c r="C56" s="84" t="e">
        <f>'форма 2.4.(2016)'!#REF!</f>
        <v>#REF!</v>
      </c>
      <c r="D56" s="84" t="e">
        <f>IF(B56=C56,1,IF(C56=0,0,B56/C56))</f>
        <v>#REF!</v>
      </c>
      <c r="E56" s="121" t="s">
        <v>72</v>
      </c>
      <c r="F56" s="93" t="e">
        <f>IF(AND(D56&gt;=80%,D56&lt;=120%),0.5,IF(D56&lt;80%,0.25,0.75))</f>
        <v>#REF!</v>
      </c>
      <c r="G56" s="119" t="e">
        <f>'форма 2.4.(2016)'!#REF!</f>
        <v>#REF!</v>
      </c>
      <c r="H56" s="119" t="e">
        <f>'форма 2.4.(2016)'!#REF!</f>
        <v>#REF!</v>
      </c>
      <c r="I56" s="84" t="e">
        <f>IF(G56=H56,1,IF(H56=0,0,G56/H56))</f>
        <v>#REF!</v>
      </c>
      <c r="J56" s="121" t="s">
        <v>72</v>
      </c>
      <c r="K56" s="93" t="e">
        <f>IF(AND(I56&gt;=80%,I56&lt;=120%),0.5,IF(I56&lt;80%,0.25,0.75))</f>
        <v>#REF!</v>
      </c>
      <c r="L56" s="119" t="e">
        <f>'форма 2.4.(2016)'!#REF!</f>
        <v>#REF!</v>
      </c>
      <c r="M56" s="119" t="e">
        <f>'форма 2.4.(2016)'!#REF!</f>
        <v>#REF!</v>
      </c>
      <c r="N56" s="84" t="e">
        <f>IF(L56=M56,1,IF(M56=0,0,L56/M56))</f>
        <v>#REF!</v>
      </c>
      <c r="O56" s="121" t="s">
        <v>72</v>
      </c>
      <c r="P56" s="93" t="e">
        <f>IF(AND(N56&gt;=80%,N56&lt;=120%),0.5,IF(N56&lt;80%,0.25,0.75))</f>
        <v>#REF!</v>
      </c>
    </row>
    <row r="57" spans="1:16" ht="57.75">
      <c r="A57" s="82" t="s">
        <v>223</v>
      </c>
      <c r="B57" s="114" t="s">
        <v>50</v>
      </c>
      <c r="C57" s="114" t="s">
        <v>50</v>
      </c>
      <c r="D57" s="115" t="e">
        <f>D58</f>
        <v>#REF!</v>
      </c>
      <c r="E57" s="116" t="s">
        <v>72</v>
      </c>
      <c r="F57" s="93" t="e">
        <f>IF(AND(D57&gt;=80%,D57&lt;=120%),0.2,IF(D57&lt;80%,0.1,0.3))</f>
        <v>#REF!</v>
      </c>
      <c r="G57" s="114" t="s">
        <v>50</v>
      </c>
      <c r="H57" s="114" t="s">
        <v>50</v>
      </c>
      <c r="I57" s="115" t="e">
        <f>I58</f>
        <v>#REF!</v>
      </c>
      <c r="J57" s="116" t="s">
        <v>72</v>
      </c>
      <c r="K57" s="93" t="e">
        <f>IF(AND(I57&gt;=80%,I57&lt;=120%),0.2,IF(I57&lt;80%,0.1,0.3))</f>
        <v>#REF!</v>
      </c>
      <c r="L57" s="114" t="s">
        <v>50</v>
      </c>
      <c r="M57" s="114" t="s">
        <v>50</v>
      </c>
      <c r="N57" s="115" t="e">
        <f>N58</f>
        <v>#REF!</v>
      </c>
      <c r="O57" s="116" t="s">
        <v>72</v>
      </c>
      <c r="P57" s="93" t="e">
        <f>IF(AND(N57&gt;=80%,N57&lt;=120%),0.2,IF(N57&lt;80%,0.1,0.3))</f>
        <v>#REF!</v>
      </c>
    </row>
    <row r="58" spans="1:16" ht="72">
      <c r="A58" s="86" t="s">
        <v>224</v>
      </c>
      <c r="B58" s="84" t="e">
        <f>C58</f>
        <v>#REF!</v>
      </c>
      <c r="C58" s="84" t="e">
        <f>'форма 2.4.(2016)'!#REF!</f>
        <v>#REF!</v>
      </c>
      <c r="D58" s="84" t="e">
        <f>IF(B58=C58,1,IF(C58=0,0,B58/C58))</f>
        <v>#REF!</v>
      </c>
      <c r="E58" s="116" t="s">
        <v>72</v>
      </c>
      <c r="F58" s="93" t="e">
        <f>IF(AND(D58&gt;=80%,D58&lt;=120%),0.2,IF(D58&lt;80%,0.1,0.3))</f>
        <v>#REF!</v>
      </c>
      <c r="G58" s="125" t="e">
        <f>'форма 2.4.(2016)'!#REF!</f>
        <v>#REF!</v>
      </c>
      <c r="H58" s="125" t="e">
        <f>'форма 2.4.(2016)'!#REF!</f>
        <v>#REF!</v>
      </c>
      <c r="I58" s="84" t="e">
        <f>IF(G58=H58,1,IF(H58=0,0,G58/H58))</f>
        <v>#REF!</v>
      </c>
      <c r="J58" s="116" t="s">
        <v>72</v>
      </c>
      <c r="K58" s="93" t="e">
        <f>IF(AND(I58&gt;=80%,I58&lt;=120%),0.2,IF(I58&lt;80%,0.1,0.3))</f>
        <v>#REF!</v>
      </c>
      <c r="L58" s="125" t="e">
        <f>'форма 2.4.(2016)'!#REF!</f>
        <v>#REF!</v>
      </c>
      <c r="M58" s="125" t="e">
        <f>'форма 2.4.(2016)'!#REF!</f>
        <v>#REF!</v>
      </c>
      <c r="N58" s="84" t="e">
        <f>IF(L58=M58,1,IF(M58=0,0,L58/M58))</f>
        <v>#REF!</v>
      </c>
      <c r="O58" s="116" t="s">
        <v>72</v>
      </c>
      <c r="P58" s="93" t="e">
        <f>IF(AND(N58&gt;=80%,N58&lt;=120%),0.2,IF(N58&lt;80%,0.1,0.3))</f>
        <v>#REF!</v>
      </c>
    </row>
    <row r="59" spans="1:16" ht="15">
      <c r="A59" s="102" t="s">
        <v>225</v>
      </c>
      <c r="B59" s="136" t="s">
        <v>50</v>
      </c>
      <c r="C59" s="136" t="s">
        <v>50</v>
      </c>
      <c r="D59" s="137" t="s">
        <v>50</v>
      </c>
      <c r="E59" s="136"/>
      <c r="F59" s="225" t="e">
        <f>(F57+F53+F51+F49+F47+F40+F36)/7</f>
        <v>#REF!</v>
      </c>
      <c r="G59" s="136" t="s">
        <v>50</v>
      </c>
      <c r="H59" s="136" t="s">
        <v>50</v>
      </c>
      <c r="I59" s="137" t="s">
        <v>50</v>
      </c>
      <c r="J59" s="136"/>
      <c r="K59" s="226" t="e">
        <f>(K57+K53+K51+K49+K47+K40+K36)/7</f>
        <v>#REF!</v>
      </c>
      <c r="L59" s="136" t="s">
        <v>50</v>
      </c>
      <c r="M59" s="136" t="s">
        <v>50</v>
      </c>
      <c r="N59" s="137" t="s">
        <v>50</v>
      </c>
      <c r="O59" s="136"/>
      <c r="P59" s="226" t="e">
        <f>(P57+P53+P51+P49+P47+P40+P36)/7</f>
        <v>#REF!</v>
      </c>
    </row>
    <row r="60" spans="1:14" s="2" customFormat="1" ht="15">
      <c r="A60" s="218"/>
      <c r="B60" s="218" t="s">
        <v>226</v>
      </c>
      <c r="C60" s="219"/>
      <c r="D60" s="219"/>
      <c r="E60" s="219"/>
      <c r="F60" s="219"/>
      <c r="I60" s="219"/>
      <c r="N60" s="219"/>
    </row>
    <row r="61" spans="1:16" ht="15.75" customHeight="1">
      <c r="A61" s="220" t="s">
        <v>206</v>
      </c>
      <c r="B61" s="211" t="s">
        <v>43</v>
      </c>
      <c r="C61" s="211"/>
      <c r="D61" s="211" t="s">
        <v>44</v>
      </c>
      <c r="E61" s="211" t="s">
        <v>45</v>
      </c>
      <c r="F61" s="212" t="s">
        <v>46</v>
      </c>
      <c r="G61" s="211" t="s">
        <v>43</v>
      </c>
      <c r="H61" s="211"/>
      <c r="I61" s="211" t="s">
        <v>44</v>
      </c>
      <c r="J61" s="211" t="s">
        <v>45</v>
      </c>
      <c r="K61" s="212" t="s">
        <v>46</v>
      </c>
      <c r="L61" s="211" t="s">
        <v>43</v>
      </c>
      <c r="M61" s="211"/>
      <c r="N61" s="211" t="s">
        <v>44</v>
      </c>
      <c r="O61" s="211" t="s">
        <v>45</v>
      </c>
      <c r="P61" s="212" t="s">
        <v>46</v>
      </c>
    </row>
    <row r="62" spans="1:16" ht="29.25">
      <c r="A62" s="220"/>
      <c r="B62" s="116" t="s">
        <v>47</v>
      </c>
      <c r="C62" s="116" t="s">
        <v>48</v>
      </c>
      <c r="D62" s="211"/>
      <c r="E62" s="211"/>
      <c r="F62" s="212"/>
      <c r="G62" s="116" t="s">
        <v>47</v>
      </c>
      <c r="H62" s="116" t="s">
        <v>48</v>
      </c>
      <c r="I62" s="211"/>
      <c r="J62" s="211"/>
      <c r="K62" s="212"/>
      <c r="L62" s="116" t="s">
        <v>47</v>
      </c>
      <c r="M62" s="116" t="s">
        <v>48</v>
      </c>
      <c r="N62" s="211"/>
      <c r="O62" s="211"/>
      <c r="P62" s="212"/>
    </row>
    <row r="63" spans="1:16" ht="15">
      <c r="A63" s="221">
        <v>1</v>
      </c>
      <c r="B63" s="222">
        <v>2</v>
      </c>
      <c r="C63" s="222">
        <v>3</v>
      </c>
      <c r="D63" s="222">
        <v>4</v>
      </c>
      <c r="E63" s="222">
        <v>5</v>
      </c>
      <c r="F63" s="223">
        <v>6</v>
      </c>
      <c r="G63" s="222">
        <v>2</v>
      </c>
      <c r="H63" s="222">
        <v>3</v>
      </c>
      <c r="I63" s="222">
        <v>4</v>
      </c>
      <c r="J63" s="222">
        <v>5</v>
      </c>
      <c r="K63" s="223">
        <v>6</v>
      </c>
      <c r="L63" s="222">
        <v>2</v>
      </c>
      <c r="M63" s="222">
        <v>3</v>
      </c>
      <c r="N63" s="222">
        <v>4</v>
      </c>
      <c r="O63" s="222">
        <v>5</v>
      </c>
      <c r="P63" s="223">
        <v>6</v>
      </c>
    </row>
    <row r="64" spans="1:16" ht="72">
      <c r="A64" s="82" t="s">
        <v>93</v>
      </c>
      <c r="B64" s="124">
        <f>C64</f>
        <v>1</v>
      </c>
      <c r="C64" s="124">
        <f>'форма 2.4.(2016)'!D32</f>
        <v>1</v>
      </c>
      <c r="D64" s="84">
        <f>IF(B64=C64,1,IF(C64=0,0,B64/C64))</f>
        <v>1</v>
      </c>
      <c r="E64" s="83" t="s">
        <v>54</v>
      </c>
      <c r="F64" s="93">
        <f>IF(AND(D64&gt;=80%,D64&lt;=120%),2,IF(D64&lt;80%,3,1))</f>
        <v>2</v>
      </c>
      <c r="G64" s="97">
        <f>'форма 2.4.(2016)'!C32</f>
        <v>1</v>
      </c>
      <c r="H64" s="97">
        <f>'форма 2.4.(2016)'!C32</f>
        <v>1</v>
      </c>
      <c r="I64" s="84">
        <f>IF(G64=H64,1,IF(H64=0,0,G64/H64))</f>
        <v>1</v>
      </c>
      <c r="J64" s="83" t="s">
        <v>54</v>
      </c>
      <c r="K64" s="93">
        <f>IF(AND(I64&gt;=80%,I64&lt;=120%),2,IF(I64&lt;80%,3,1))</f>
        <v>2</v>
      </c>
      <c r="L64" s="97">
        <f>'форма 2.4.(2016)'!E32</f>
        <v>1</v>
      </c>
      <c r="M64" s="97">
        <f>'форма 2.4.(2016)'!E32</f>
        <v>1</v>
      </c>
      <c r="N64" s="84">
        <f>IF(L64=M64,1,IF(M64=0,0,L64/M64))</f>
        <v>1</v>
      </c>
      <c r="O64" s="83" t="s">
        <v>54</v>
      </c>
      <c r="P64" s="93">
        <f>IF(AND(N64&gt;=80%,N64&lt;=120%),2,IF(N64&lt;80%,3,1))</f>
        <v>2</v>
      </c>
    </row>
    <row r="65" spans="1:16" ht="29.25">
      <c r="A65" s="82" t="s">
        <v>94</v>
      </c>
      <c r="B65" s="114" t="s">
        <v>50</v>
      </c>
      <c r="C65" s="114" t="s">
        <v>50</v>
      </c>
      <c r="D65" s="115" t="s">
        <v>50</v>
      </c>
      <c r="E65" s="83"/>
      <c r="F65" s="131">
        <f>(F67+F68+F69+F70+F71+F72)/6</f>
        <v>2</v>
      </c>
      <c r="G65" s="114" t="s">
        <v>50</v>
      </c>
      <c r="H65" s="114" t="s">
        <v>50</v>
      </c>
      <c r="I65" s="115" t="s">
        <v>50</v>
      </c>
      <c r="J65" s="83"/>
      <c r="K65" s="131">
        <f>(K67+K68+K69+K70+K71+K72)/6</f>
        <v>2</v>
      </c>
      <c r="L65" s="114" t="s">
        <v>50</v>
      </c>
      <c r="M65" s="114" t="s">
        <v>50</v>
      </c>
      <c r="N65" s="115" t="s">
        <v>50</v>
      </c>
      <c r="O65" s="83"/>
      <c r="P65" s="131">
        <f>(P67+P68+P69+P70+P71+P72)/6</f>
        <v>2</v>
      </c>
    </row>
    <row r="66" spans="1:16" ht="15">
      <c r="A66" s="86" t="s">
        <v>51</v>
      </c>
      <c r="B66" s="116"/>
      <c r="C66" s="116"/>
      <c r="D66" s="115"/>
      <c r="E66" s="116"/>
      <c r="F66" s="118"/>
      <c r="G66" s="116"/>
      <c r="H66" s="116"/>
      <c r="I66" s="115"/>
      <c r="J66" s="116"/>
      <c r="K66" s="118"/>
      <c r="L66" s="116"/>
      <c r="M66" s="116"/>
      <c r="N66" s="115"/>
      <c r="O66" s="116"/>
      <c r="P66" s="118"/>
    </row>
    <row r="67" spans="1:16" ht="72">
      <c r="A67" s="90" t="s">
        <v>95</v>
      </c>
      <c r="B67" s="84">
        <f aca="true" t="shared" si="11" ref="B67:B72">C67</f>
        <v>0</v>
      </c>
      <c r="C67" s="84">
        <f>'форма 2.4.(2016)'!D33</f>
        <v>0</v>
      </c>
      <c r="D67" s="84">
        <f aca="true" t="shared" si="12" ref="D67:D72">IF(B67=C67,1,IF(C67=0,0,B67/C67))</f>
        <v>1</v>
      </c>
      <c r="E67" s="83" t="s">
        <v>72</v>
      </c>
      <c r="F67" s="93">
        <f>IF(AND(D67&gt;=80%,D67&lt;=120%),2,IF(D67&lt;80%,1,3))</f>
        <v>2</v>
      </c>
      <c r="G67" s="91">
        <f>'форма 2.4.(2016)'!C33</f>
        <v>0</v>
      </c>
      <c r="H67" s="227">
        <f>'форма 2.4.(2016)'!C33</f>
        <v>0</v>
      </c>
      <c r="I67" s="84">
        <f aca="true" t="shared" si="13" ref="I67:I72">IF(G67=H67,1,IF(H67=0,0,G67/H67))</f>
        <v>1</v>
      </c>
      <c r="J67" s="83" t="s">
        <v>72</v>
      </c>
      <c r="K67" s="93">
        <f>IF(AND(I67&gt;=80%,I67&lt;=120%),2,IF(I67&lt;80%,1,3))</f>
        <v>2</v>
      </c>
      <c r="L67" s="91">
        <f>'форма 2.4.(2016)'!E33</f>
        <v>0</v>
      </c>
      <c r="M67" s="227">
        <f>'форма 2.4.(2016)'!E33</f>
        <v>0</v>
      </c>
      <c r="N67" s="84">
        <f aca="true" t="shared" si="14" ref="N67:N72">IF(L67=M67,1,IF(M67=0,0,L67/M67))</f>
        <v>1</v>
      </c>
      <c r="O67" s="83" t="s">
        <v>72</v>
      </c>
      <c r="P67" s="93">
        <f>IF(AND(N67&gt;=80%,N67&lt;=120%),2,IF(N67&lt;80%,1,3))</f>
        <v>2</v>
      </c>
    </row>
    <row r="68" spans="1:16" ht="86.25">
      <c r="A68" s="90" t="s">
        <v>96</v>
      </c>
      <c r="B68" s="84">
        <f t="shared" si="11"/>
        <v>0</v>
      </c>
      <c r="C68" s="84">
        <f>'форма 2.4.(2016)'!D34</f>
        <v>0</v>
      </c>
      <c r="D68" s="84">
        <f t="shared" si="12"/>
        <v>1</v>
      </c>
      <c r="E68" s="83" t="s">
        <v>54</v>
      </c>
      <c r="F68" s="93">
        <f>IF(AND(D68&gt;=80%,D68&lt;=120%),2,IF(D68&lt;80%,3,1))</f>
        <v>2</v>
      </c>
      <c r="G68" s="91">
        <f>'форма 2.4.(2016)'!C34</f>
        <v>0</v>
      </c>
      <c r="H68" s="227">
        <f>'форма 2.4.(2016)'!C34</f>
        <v>0</v>
      </c>
      <c r="I68" s="84">
        <f t="shared" si="13"/>
        <v>1</v>
      </c>
      <c r="J68" s="83" t="s">
        <v>54</v>
      </c>
      <c r="K68" s="93">
        <f>IF(AND(I68&gt;=80%,I68&lt;=120%),2,IF(I68&lt;80%,3,1))</f>
        <v>2</v>
      </c>
      <c r="L68" s="91">
        <f>'форма 2.4.(2016)'!E34</f>
        <v>0</v>
      </c>
      <c r="M68" s="227">
        <f>'форма 2.4.(2016)'!E34</f>
        <v>0</v>
      </c>
      <c r="N68" s="84">
        <f t="shared" si="14"/>
        <v>1</v>
      </c>
      <c r="O68" s="83" t="s">
        <v>54</v>
      </c>
      <c r="P68" s="93">
        <f>IF(AND(N68&gt;=80%,N68&lt;=120%),2,IF(N68&lt;80%,3,1))</f>
        <v>2</v>
      </c>
    </row>
    <row r="69" spans="1:16" ht="100.5">
      <c r="A69" s="90" t="s">
        <v>97</v>
      </c>
      <c r="B69" s="84">
        <f t="shared" si="11"/>
        <v>0</v>
      </c>
      <c r="C69" s="84">
        <f>'форма 2.4.(2016)'!D35</f>
        <v>0</v>
      </c>
      <c r="D69" s="84">
        <f t="shared" si="12"/>
        <v>1</v>
      </c>
      <c r="E69" s="83" t="s">
        <v>72</v>
      </c>
      <c r="F69" s="93">
        <f>IF(AND(D69&gt;=80%,D69&lt;=120%),2,IF(D69&lt;80%,1,3))</f>
        <v>2</v>
      </c>
      <c r="G69" s="91">
        <f>'форма 2.4.(2016)'!C35</f>
        <v>0</v>
      </c>
      <c r="H69" s="227">
        <f>'форма 2.4.(2016)'!C35</f>
        <v>0</v>
      </c>
      <c r="I69" s="84">
        <f t="shared" si="13"/>
        <v>1</v>
      </c>
      <c r="J69" s="83" t="s">
        <v>72</v>
      </c>
      <c r="K69" s="93">
        <f>IF(AND(I69&gt;=80%,I69&lt;=120%),2,IF(I69&lt;80%,1,3))</f>
        <v>2</v>
      </c>
      <c r="L69" s="91">
        <f>'форма 2.4.(2016)'!E35</f>
        <v>0</v>
      </c>
      <c r="M69" s="227">
        <f>'форма 2.4.(2016)'!E35</f>
        <v>0</v>
      </c>
      <c r="N69" s="84">
        <f t="shared" si="14"/>
        <v>1</v>
      </c>
      <c r="O69" s="83" t="s">
        <v>72</v>
      </c>
      <c r="P69" s="93">
        <f>IF(AND(N69&gt;=80%,N69&lt;=120%),2,IF(N69&lt;80%,1,3))</f>
        <v>2</v>
      </c>
    </row>
    <row r="70" spans="1:16" ht="100.5">
      <c r="A70" s="134" t="s">
        <v>98</v>
      </c>
      <c r="B70" s="84">
        <f t="shared" si="11"/>
        <v>0</v>
      </c>
      <c r="C70" s="84">
        <f>'форма 2.4.(2016)'!D36</f>
        <v>0</v>
      </c>
      <c r="D70" s="84">
        <f t="shared" si="12"/>
        <v>1</v>
      </c>
      <c r="E70" s="83" t="s">
        <v>72</v>
      </c>
      <c r="F70" s="93">
        <f>IF(AND(D70&gt;=80%,D70&lt;=120%),2,IF(D70&lt;80%,1,3))</f>
        <v>2</v>
      </c>
      <c r="G70" s="91">
        <f>'форма 2.4.(2016)'!C36</f>
        <v>0</v>
      </c>
      <c r="H70" s="227">
        <f>'форма 2.4.(2016)'!C36</f>
        <v>0</v>
      </c>
      <c r="I70" s="84">
        <f t="shared" si="13"/>
        <v>1</v>
      </c>
      <c r="J70" s="83" t="s">
        <v>72</v>
      </c>
      <c r="K70" s="93">
        <f>IF(AND(I70&gt;=80%,I70&lt;=120%),2,IF(I70&lt;80%,1,3))</f>
        <v>2</v>
      </c>
      <c r="L70" s="91">
        <f>'форма 2.4.(2016)'!E36</f>
        <v>0</v>
      </c>
      <c r="M70" s="227">
        <f>'форма 2.4.(2016)'!E36</f>
        <v>0</v>
      </c>
      <c r="N70" s="84">
        <f t="shared" si="14"/>
        <v>1</v>
      </c>
      <c r="O70" s="83" t="s">
        <v>72</v>
      </c>
      <c r="P70" s="93">
        <f>IF(AND(N70&gt;=80%,N70&lt;=120%),2,IF(N70&lt;80%,1,3))</f>
        <v>2</v>
      </c>
    </row>
    <row r="71" spans="1:16" ht="72">
      <c r="A71" s="86" t="s">
        <v>99</v>
      </c>
      <c r="B71" s="84">
        <f t="shared" si="11"/>
        <v>0</v>
      </c>
      <c r="C71" s="84">
        <f>'форма 2.4.(2016)'!D37</f>
        <v>0</v>
      </c>
      <c r="D71" s="84">
        <f t="shared" si="12"/>
        <v>1</v>
      </c>
      <c r="E71" s="83" t="s">
        <v>54</v>
      </c>
      <c r="F71" s="93">
        <f>IF(AND(D71&gt;=80%,D71&lt;=120%),2,IF(D71&lt;80%,3,1))</f>
        <v>2</v>
      </c>
      <c r="G71" s="97">
        <f>'форма 2.4.(2016)'!C37</f>
        <v>0</v>
      </c>
      <c r="H71" s="97">
        <f>'форма 2.4.(2016)'!C37</f>
        <v>0</v>
      </c>
      <c r="I71" s="84">
        <f t="shared" si="13"/>
        <v>1</v>
      </c>
      <c r="J71" s="83" t="s">
        <v>54</v>
      </c>
      <c r="K71" s="93">
        <f>IF(AND(I71&gt;=80%,I71&lt;=120%),2,IF(I71&lt;80%,3,1))</f>
        <v>2</v>
      </c>
      <c r="L71" s="97">
        <f>'форма 2.4.(2016)'!E37</f>
        <v>0</v>
      </c>
      <c r="M71" s="97">
        <f>'форма 2.4.(2016)'!E37</f>
        <v>0</v>
      </c>
      <c r="N71" s="84">
        <f t="shared" si="14"/>
        <v>1</v>
      </c>
      <c r="O71" s="83" t="s">
        <v>54</v>
      </c>
      <c r="P71" s="93">
        <f>IF(AND(N71&gt;=80%,N71&lt;=120%),2,IF(N71&lt;80%,3,1))</f>
        <v>2</v>
      </c>
    </row>
    <row r="72" spans="1:16" ht="57.75">
      <c r="A72" s="86" t="s">
        <v>100</v>
      </c>
      <c r="B72" s="124">
        <f t="shared" si="11"/>
        <v>0</v>
      </c>
      <c r="C72" s="83">
        <f>'форма 2.4.(2016)'!D38</f>
        <v>0</v>
      </c>
      <c r="D72" s="84">
        <f t="shared" si="12"/>
        <v>1</v>
      </c>
      <c r="E72" s="83" t="s">
        <v>54</v>
      </c>
      <c r="F72" s="93">
        <f>IF(AND(D72&gt;=80%,D72&lt;=120%),2,IF(D72&lt;80%,3,1))</f>
        <v>2</v>
      </c>
      <c r="G72" s="97">
        <f>'форма 2.4.(2016)'!C38</f>
        <v>0</v>
      </c>
      <c r="H72" s="97">
        <f>'форма 2.4.(2016)'!C38</f>
        <v>0</v>
      </c>
      <c r="I72" s="84">
        <f t="shared" si="13"/>
        <v>1</v>
      </c>
      <c r="J72" s="83" t="s">
        <v>54</v>
      </c>
      <c r="K72" s="93">
        <f>IF(AND(I72&gt;=80%,I72&lt;=120%),2,IF(I72&lt;80%,3,1))</f>
        <v>2</v>
      </c>
      <c r="L72" s="97">
        <f>'форма 2.4.(2016)'!E38</f>
        <v>0</v>
      </c>
      <c r="M72" s="97">
        <f>'форма 2.4.(2016)'!E38</f>
        <v>0</v>
      </c>
      <c r="N72" s="84">
        <f t="shared" si="14"/>
        <v>1</v>
      </c>
      <c r="O72" s="83" t="s">
        <v>54</v>
      </c>
      <c r="P72" s="93">
        <f>IF(AND(N72&gt;=80%,N72&lt;=120%),2,IF(N72&lt;80%,3,1))</f>
        <v>2</v>
      </c>
    </row>
    <row r="73" spans="1:16" ht="29.25">
      <c r="A73" s="82" t="s">
        <v>101</v>
      </c>
      <c r="B73" s="114" t="s">
        <v>50</v>
      </c>
      <c r="C73" s="114" t="s">
        <v>50</v>
      </c>
      <c r="D73" s="115" t="s">
        <v>50</v>
      </c>
      <c r="E73" s="116"/>
      <c r="F73" s="93">
        <f>(F75+F76)/2</f>
        <v>2</v>
      </c>
      <c r="G73" s="114" t="s">
        <v>50</v>
      </c>
      <c r="H73" s="114" t="s">
        <v>50</v>
      </c>
      <c r="I73" s="115" t="s">
        <v>50</v>
      </c>
      <c r="J73" s="116"/>
      <c r="K73" s="93">
        <f>(K75+K76)/2</f>
        <v>2</v>
      </c>
      <c r="L73" s="114" t="s">
        <v>50</v>
      </c>
      <c r="M73" s="114" t="s">
        <v>50</v>
      </c>
      <c r="N73" s="115" t="s">
        <v>50</v>
      </c>
      <c r="O73" s="116"/>
      <c r="P73" s="93">
        <f>(P75+P76)/2</f>
        <v>2</v>
      </c>
    </row>
    <row r="74" spans="1:16" ht="15">
      <c r="A74" s="86" t="s">
        <v>51</v>
      </c>
      <c r="B74" s="128"/>
      <c r="C74" s="128"/>
      <c r="D74" s="115"/>
      <c r="E74" s="116"/>
      <c r="F74" s="93"/>
      <c r="G74" s="128"/>
      <c r="H74" s="128"/>
      <c r="I74" s="115"/>
      <c r="J74" s="116"/>
      <c r="K74" s="93"/>
      <c r="L74" s="128"/>
      <c r="M74" s="128"/>
      <c r="N74" s="115"/>
      <c r="O74" s="116"/>
      <c r="P74" s="93"/>
    </row>
    <row r="75" spans="1:16" ht="43.5">
      <c r="A75" s="86" t="s">
        <v>102</v>
      </c>
      <c r="B75" s="124">
        <f aca="true" t="shared" si="15" ref="B75:B81">C75</f>
        <v>90</v>
      </c>
      <c r="C75" s="83">
        <f>'форма 2.4.(2016)'!D39</f>
        <v>90</v>
      </c>
      <c r="D75" s="84">
        <f>IF(B75=C75,1,IF(C75=0,0,B75/C75))</f>
        <v>1</v>
      </c>
      <c r="E75" s="83" t="s">
        <v>72</v>
      </c>
      <c r="F75" s="93">
        <f>IF(AND(D75&gt;=80%,D75&lt;=120%),2,IF(D75&lt;80%,1,3))</f>
        <v>2</v>
      </c>
      <c r="G75" s="97">
        <f>'форма 2.4.(2016)'!C39</f>
        <v>90</v>
      </c>
      <c r="H75" s="97">
        <f>'форма 2.4.(2016)'!C39</f>
        <v>90</v>
      </c>
      <c r="I75" s="84">
        <f>IF(G75=H75,1,IF(H75=0,0,G75/H75))</f>
        <v>1</v>
      </c>
      <c r="J75" s="83" t="s">
        <v>72</v>
      </c>
      <c r="K75" s="93">
        <f>IF(AND(I75&gt;=80%,I75&lt;=120%),2,IF(I75&lt;80%,1,3))</f>
        <v>2</v>
      </c>
      <c r="L75" s="97">
        <f>'форма 2.4.(2016)'!E39</f>
        <v>90</v>
      </c>
      <c r="M75" s="97">
        <f>'форма 2.4.(2016)'!E39</f>
        <v>90</v>
      </c>
      <c r="N75" s="84">
        <f>IF(L75=M75,1,IF(M75=0,0,L75/M75))</f>
        <v>1</v>
      </c>
      <c r="O75" s="83" t="s">
        <v>72</v>
      </c>
      <c r="P75" s="93">
        <f>IF(AND(N75&gt;=80%,N75&lt;=120%),2,IF(N75&lt;80%,1,3))</f>
        <v>2</v>
      </c>
    </row>
    <row r="76" spans="1:16" ht="57.75">
      <c r="A76" s="86" t="s">
        <v>103</v>
      </c>
      <c r="B76" s="114" t="s">
        <v>50</v>
      </c>
      <c r="C76" s="114" t="s">
        <v>50</v>
      </c>
      <c r="D76" s="115">
        <f>(D77+D78+D79)/3</f>
        <v>1</v>
      </c>
      <c r="E76" s="83" t="s">
        <v>54</v>
      </c>
      <c r="F76" s="93">
        <f>IF(AND(D76&gt;=80%,D76&lt;=120%),2,IF(D76&lt;80%,3,1))</f>
        <v>2</v>
      </c>
      <c r="G76" s="114" t="s">
        <v>50</v>
      </c>
      <c r="H76" s="114" t="s">
        <v>50</v>
      </c>
      <c r="I76" s="115">
        <f>(I77+I78+I79)/3</f>
        <v>1</v>
      </c>
      <c r="J76" s="83" t="s">
        <v>54</v>
      </c>
      <c r="K76" s="93">
        <f>IF(AND(I76&gt;=80%,I76&lt;=120%),2,IF(I76&lt;80%,3,1))</f>
        <v>2</v>
      </c>
      <c r="L76" s="114" t="s">
        <v>50</v>
      </c>
      <c r="M76" s="114" t="s">
        <v>50</v>
      </c>
      <c r="N76" s="115">
        <f>(N77+N78+N79)/3</f>
        <v>1</v>
      </c>
      <c r="O76" s="83" t="s">
        <v>54</v>
      </c>
      <c r="P76" s="93">
        <f>IF(AND(N76&gt;=80%,N76&lt;=120%),2,IF(N76&lt;80%,3,1))</f>
        <v>2</v>
      </c>
    </row>
    <row r="77" spans="1:16" ht="29.25">
      <c r="A77" s="86" t="s">
        <v>104</v>
      </c>
      <c r="B77" s="124">
        <f t="shared" si="15"/>
        <v>0</v>
      </c>
      <c r="C77" s="83">
        <f>'форма 2.4.(2016)'!D40</f>
        <v>0</v>
      </c>
      <c r="D77" s="84">
        <f>IF(B77=C77,1,IF(C77=0,0,B77/C77))</f>
        <v>1</v>
      </c>
      <c r="E77" s="116"/>
      <c r="F77" s="93"/>
      <c r="G77" s="97">
        <f>'форма 2.4.(2016)'!C40</f>
        <v>0</v>
      </c>
      <c r="H77" s="97">
        <f>'форма 2.4.(2016)'!C40</f>
        <v>0</v>
      </c>
      <c r="I77" s="84">
        <f>IF(G77=H77,1,IF(H77=0,0,G77/H77))</f>
        <v>1</v>
      </c>
      <c r="J77" s="116"/>
      <c r="K77" s="93"/>
      <c r="L77" s="97">
        <f>'форма 2.4.(2016)'!E40</f>
        <v>0</v>
      </c>
      <c r="M77" s="97">
        <f>'форма 2.4.(2016)'!E40</f>
        <v>0</v>
      </c>
      <c r="N77" s="84">
        <f>IF(L77=M77,1,IF(M77=0,0,L77/M77))</f>
        <v>1</v>
      </c>
      <c r="O77" s="116"/>
      <c r="P77" s="93"/>
    </row>
    <row r="78" spans="1:16" ht="29.25">
      <c r="A78" s="86" t="s">
        <v>105</v>
      </c>
      <c r="B78" s="124">
        <f t="shared" si="15"/>
        <v>0</v>
      </c>
      <c r="C78" s="83">
        <f>'форма 2.4.(2016)'!D41</f>
        <v>0</v>
      </c>
      <c r="D78" s="84">
        <f>IF(B78=C78,1,IF(C78=0,0,B78/C78))</f>
        <v>1</v>
      </c>
      <c r="E78" s="116"/>
      <c r="F78" s="93"/>
      <c r="G78" s="97">
        <f>'форма 2.4.(2016)'!C41</f>
        <v>0</v>
      </c>
      <c r="H78" s="97">
        <f>'форма 2.4.(2016)'!C41</f>
        <v>0</v>
      </c>
      <c r="I78" s="84">
        <f>IF(G78=H78,1,IF(H78=0,0,G78/H78))</f>
        <v>1</v>
      </c>
      <c r="J78" s="116"/>
      <c r="K78" s="93"/>
      <c r="L78" s="97">
        <f>'форма 2.4.(2016)'!E41</f>
        <v>0</v>
      </c>
      <c r="M78" s="97">
        <f>'форма 2.4.(2016)'!E41</f>
        <v>0</v>
      </c>
      <c r="N78" s="84">
        <f>IF(L78=M78,1,IF(M78=0,0,L78/M78))</f>
        <v>1</v>
      </c>
      <c r="O78" s="116"/>
      <c r="P78" s="93"/>
    </row>
    <row r="79" spans="1:16" ht="29.25">
      <c r="A79" s="86" t="s">
        <v>227</v>
      </c>
      <c r="B79" s="124">
        <f t="shared" si="15"/>
        <v>0</v>
      </c>
      <c r="C79" s="83">
        <f>'форма 2.4.(2016)'!D42</f>
        <v>0</v>
      </c>
      <c r="D79" s="84">
        <f>IF(B79=C79,1,IF(C79=0,0,B79/C79))</f>
        <v>1</v>
      </c>
      <c r="E79" s="116"/>
      <c r="F79" s="117"/>
      <c r="G79" s="97">
        <f>'форма 2.4.(2016)'!C42</f>
        <v>0</v>
      </c>
      <c r="H79" s="97">
        <f>'форма 2.4.(2016)'!C42</f>
        <v>0</v>
      </c>
      <c r="I79" s="84">
        <f>IF(G79=H79,1,IF(H79=0,0,G79/H79))</f>
        <v>1</v>
      </c>
      <c r="J79" s="116"/>
      <c r="K79" s="117"/>
      <c r="L79" s="97">
        <f>'форма 2.4.(2016)'!E42</f>
        <v>0</v>
      </c>
      <c r="M79" s="97">
        <f>'форма 2.4.(2016)'!E42</f>
        <v>0</v>
      </c>
      <c r="N79" s="84">
        <f>IF(L79=M79,1,IF(M79=0,0,L79/M79))</f>
        <v>1</v>
      </c>
      <c r="O79" s="116"/>
      <c r="P79" s="117"/>
    </row>
    <row r="80" spans="1:16" ht="29.25">
      <c r="A80" s="82" t="s">
        <v>107</v>
      </c>
      <c r="B80" s="114" t="s">
        <v>50</v>
      </c>
      <c r="C80" s="114" t="s">
        <v>50</v>
      </c>
      <c r="D80" s="115">
        <f>D81</f>
        <v>1</v>
      </c>
      <c r="E80" s="83" t="s">
        <v>72</v>
      </c>
      <c r="F80" s="93">
        <f>IF(AND(D80&gt;=80%,D80&lt;=120%),2,IF(D80&lt;80%,1,3))</f>
        <v>2</v>
      </c>
      <c r="G80" s="114" t="s">
        <v>50</v>
      </c>
      <c r="H80" s="114" t="s">
        <v>50</v>
      </c>
      <c r="I80" s="115">
        <f>I81</f>
        <v>1</v>
      </c>
      <c r="J80" s="83" t="s">
        <v>72</v>
      </c>
      <c r="K80" s="93">
        <f>IF(AND(I80&gt;=80%,I80&lt;=120%),2,IF(I80&lt;80%,1,3))</f>
        <v>2</v>
      </c>
      <c r="L80" s="114" t="s">
        <v>50</v>
      </c>
      <c r="M80" s="114" t="s">
        <v>50</v>
      </c>
      <c r="N80" s="115">
        <f>N81</f>
        <v>1</v>
      </c>
      <c r="O80" s="83" t="s">
        <v>72</v>
      </c>
      <c r="P80" s="93">
        <f>IF(AND(N80&gt;=80%,N80&lt;=120%),2,IF(N80&lt;80%,1,3))</f>
        <v>2</v>
      </c>
    </row>
    <row r="81" spans="1:16" ht="57.75">
      <c r="A81" s="86" t="s">
        <v>108</v>
      </c>
      <c r="B81" s="124">
        <f t="shared" si="15"/>
        <v>0</v>
      </c>
      <c r="C81" s="83">
        <f>'форма 2.4.(2016)'!D43</f>
        <v>0</v>
      </c>
      <c r="D81" s="84">
        <f>IF(B81=C81,1,IF(C81=0,0,B81/C81))</f>
        <v>1</v>
      </c>
      <c r="E81" s="121"/>
      <c r="F81" s="93"/>
      <c r="G81" s="97">
        <f>'форма 2.4.(2016)'!C43</f>
        <v>0</v>
      </c>
      <c r="H81" s="97">
        <f>'форма 2.4.(2016)'!C43</f>
        <v>0</v>
      </c>
      <c r="I81" s="84">
        <f>IF(G81=H81,1,IF(H81=0,0,G81/H81))</f>
        <v>1</v>
      </c>
      <c r="J81" s="121"/>
      <c r="K81" s="93"/>
      <c r="L81" s="97">
        <f>'форма 2.4.(2016)'!E43</f>
        <v>0</v>
      </c>
      <c r="M81" s="97">
        <f>'форма 2.4.(2016)'!E43</f>
        <v>0</v>
      </c>
      <c r="N81" s="84">
        <f>IF(L81=M81,1,IF(M81=0,0,L81/M81))</f>
        <v>1</v>
      </c>
      <c r="O81" s="121"/>
      <c r="P81" s="93"/>
    </row>
    <row r="82" spans="1:16" ht="72">
      <c r="A82" s="82" t="s">
        <v>109</v>
      </c>
      <c r="B82" s="114" t="s">
        <v>50</v>
      </c>
      <c r="C82" s="114" t="s">
        <v>50</v>
      </c>
      <c r="D82" s="115" t="s">
        <v>50</v>
      </c>
      <c r="E82" s="121"/>
      <c r="F82" s="93">
        <f>(F84+F85)/2</f>
        <v>2</v>
      </c>
      <c r="G82" s="114" t="s">
        <v>50</v>
      </c>
      <c r="H82" s="114" t="s">
        <v>50</v>
      </c>
      <c r="I82" s="115" t="s">
        <v>50</v>
      </c>
      <c r="J82" s="121"/>
      <c r="K82" s="93">
        <f>(K84+K85)/2</f>
        <v>2</v>
      </c>
      <c r="L82" s="114" t="s">
        <v>50</v>
      </c>
      <c r="M82" s="114" t="s">
        <v>50</v>
      </c>
      <c r="N82" s="115" t="s">
        <v>50</v>
      </c>
      <c r="O82" s="121"/>
      <c r="P82" s="93">
        <f>(P84+P85)/2</f>
        <v>2</v>
      </c>
    </row>
    <row r="83" spans="1:16" ht="15">
      <c r="A83" s="86" t="s">
        <v>51</v>
      </c>
      <c r="B83" s="114"/>
      <c r="C83" s="114"/>
      <c r="D83" s="115"/>
      <c r="E83" s="116"/>
      <c r="F83" s="93"/>
      <c r="G83" s="114"/>
      <c r="H83" s="114"/>
      <c r="I83" s="115"/>
      <c r="J83" s="116"/>
      <c r="K83" s="93"/>
      <c r="L83" s="114"/>
      <c r="M83" s="114"/>
      <c r="N83" s="115"/>
      <c r="O83" s="116"/>
      <c r="P83" s="93"/>
    </row>
    <row r="84" spans="1:16" ht="57.75">
      <c r="A84" s="86" t="s">
        <v>110</v>
      </c>
      <c r="B84" s="124">
        <f>C84</f>
        <v>3</v>
      </c>
      <c r="C84" s="83">
        <f>'форма 2.4.(2016)'!D44</f>
        <v>3</v>
      </c>
      <c r="D84" s="84">
        <f>IF(B84=C84,1,IF(C84=0,0,B84/C84))</f>
        <v>1</v>
      </c>
      <c r="E84" s="83" t="s">
        <v>72</v>
      </c>
      <c r="F84" s="93">
        <f>IF(AND(D84&gt;=80%,D84&lt;=120%),2,IF(D84&lt;80%,1,3))</f>
        <v>2</v>
      </c>
      <c r="G84" s="97">
        <f>'форма 2.4.(2016)'!C44</f>
        <v>3</v>
      </c>
      <c r="H84" s="97">
        <f>'форма 2.4.(2016)'!C44</f>
        <v>3</v>
      </c>
      <c r="I84" s="84">
        <f>IF(G84=H84,1,IF(H84=0,0,G84/H84))</f>
        <v>1</v>
      </c>
      <c r="J84" s="83" t="s">
        <v>72</v>
      </c>
      <c r="K84" s="93">
        <f>IF(AND(I84&gt;=80%,I84&lt;=120%),2,IF(I84&lt;80%,1,3))</f>
        <v>2</v>
      </c>
      <c r="L84" s="97">
        <f>'форма 2.4.(2016)'!E44</f>
        <v>3</v>
      </c>
      <c r="M84" s="97">
        <f>'форма 2.4.(2016)'!E44</f>
        <v>3</v>
      </c>
      <c r="N84" s="84">
        <f>IF(L84=M84,1,IF(M84=0,0,L84/M84))</f>
        <v>1</v>
      </c>
      <c r="O84" s="83" t="s">
        <v>72</v>
      </c>
      <c r="P84" s="93">
        <f>IF(AND(N84&gt;=80%,N84&lt;=120%),2,IF(N84&lt;80%,1,3))</f>
        <v>2</v>
      </c>
    </row>
    <row r="85" spans="1:16" ht="114.75">
      <c r="A85" s="86" t="s">
        <v>111</v>
      </c>
      <c r="B85" s="100">
        <f>C85</f>
        <v>0</v>
      </c>
      <c r="C85" s="100">
        <f>'форма 2.4.(2016)'!D45</f>
        <v>0</v>
      </c>
      <c r="D85" s="84">
        <f>IF(B85=C85,1,IF(C85=0,0,B85/C85))</f>
        <v>1</v>
      </c>
      <c r="E85" s="83" t="s">
        <v>54</v>
      </c>
      <c r="F85" s="93">
        <f>IF(AND(D85&gt;=80%,D85&lt;=120%),2,IF(D85&lt;80%,3,1))</f>
        <v>2</v>
      </c>
      <c r="G85" s="99">
        <f>'форма 2.4.(2016)'!C45</f>
        <v>0</v>
      </c>
      <c r="H85" s="99">
        <f>'форма 2.4.(2016)'!C45</f>
        <v>0</v>
      </c>
      <c r="I85" s="84">
        <f>IF(G85=H85,1,IF(H85=0,0,G85/H85))</f>
        <v>1</v>
      </c>
      <c r="J85" s="83" t="s">
        <v>54</v>
      </c>
      <c r="K85" s="93">
        <f>IF(AND(I85&gt;=80%,I85&lt;=120%),2,IF(I85&lt;80%,3,1))</f>
        <v>2</v>
      </c>
      <c r="L85" s="99">
        <f>'форма 2.4.(2016)'!E45</f>
        <v>0</v>
      </c>
      <c r="M85" s="99">
        <f>'форма 2.4.(2016)'!E45</f>
        <v>0</v>
      </c>
      <c r="N85" s="84">
        <f>IF(L85=M85,1,IF(M85=0,0,L85/M85))</f>
        <v>1</v>
      </c>
      <c r="O85" s="83" t="s">
        <v>54</v>
      </c>
      <c r="P85" s="93">
        <f>IF(AND(N85&gt;=80%,N85&lt;=120%),2,IF(N85&lt;80%,3,1))</f>
        <v>2</v>
      </c>
    </row>
    <row r="86" spans="1:16" ht="29.25">
      <c r="A86" s="102" t="s">
        <v>112</v>
      </c>
      <c r="B86" s="136" t="s">
        <v>50</v>
      </c>
      <c r="C86" s="136" t="s">
        <v>50</v>
      </c>
      <c r="D86" s="137" t="s">
        <v>50</v>
      </c>
      <c r="E86" s="136"/>
      <c r="F86" s="226">
        <f>(F82+F80+F73+F65+F64)/5</f>
        <v>2</v>
      </c>
      <c r="G86" s="136" t="s">
        <v>50</v>
      </c>
      <c r="H86" s="136" t="s">
        <v>50</v>
      </c>
      <c r="I86" s="137" t="s">
        <v>50</v>
      </c>
      <c r="J86" s="136"/>
      <c r="K86" s="226">
        <f>(K82+K80+K73+K65+K64)/5</f>
        <v>2</v>
      </c>
      <c r="L86" s="136" t="s">
        <v>50</v>
      </c>
      <c r="M86" s="136" t="s">
        <v>50</v>
      </c>
      <c r="N86" s="137" t="s">
        <v>50</v>
      </c>
      <c r="O86" s="136"/>
      <c r="P86" s="226">
        <f>(P82+P80+P73+P65+P64)/5</f>
        <v>2</v>
      </c>
    </row>
  </sheetData>
  <mergeCells count="41">
    <mergeCell ref="A2:F2"/>
    <mergeCell ref="A3:F3"/>
    <mergeCell ref="A5:A6"/>
    <mergeCell ref="B5:C5"/>
    <mergeCell ref="D5:D6"/>
    <mergeCell ref="E5:E6"/>
    <mergeCell ref="F5:F6"/>
    <mergeCell ref="G5:H5"/>
    <mergeCell ref="I5:I6"/>
    <mergeCell ref="J5:J6"/>
    <mergeCell ref="K5:K6"/>
    <mergeCell ref="L5:M5"/>
    <mergeCell ref="N5:N6"/>
    <mergeCell ref="O5:O6"/>
    <mergeCell ref="P5:P6"/>
    <mergeCell ref="A33:A34"/>
    <mergeCell ref="B33:C33"/>
    <mergeCell ref="D33:D34"/>
    <mergeCell ref="E33:E34"/>
    <mergeCell ref="F33:F34"/>
    <mergeCell ref="G33:H33"/>
    <mergeCell ref="I33:I34"/>
    <mergeCell ref="J33:J34"/>
    <mergeCell ref="K33:K34"/>
    <mergeCell ref="L33:M33"/>
    <mergeCell ref="N33:N34"/>
    <mergeCell ref="O33:O34"/>
    <mergeCell ref="P33:P34"/>
    <mergeCell ref="A61:A62"/>
    <mergeCell ref="B61:C61"/>
    <mergeCell ref="D61:D62"/>
    <mergeCell ref="E61:E62"/>
    <mergeCell ref="F61:F62"/>
    <mergeCell ref="G61:H61"/>
    <mergeCell ref="I61:I62"/>
    <mergeCell ref="J61:J62"/>
    <mergeCell ref="K61:K62"/>
    <mergeCell ref="L61:M61"/>
    <mergeCell ref="N61:N62"/>
    <mergeCell ref="O61:O62"/>
    <mergeCell ref="P61:P62"/>
  </mergeCells>
  <printOptions/>
  <pageMargins left="0.7875" right="0.31527777777777777" top="0.3194444444444444" bottom="0.39375" header="0.19652777777777777" footer="0.5118055555555555"/>
  <pageSetup horizontalDpi="300" verticalDpi="300" orientation="portrait" paperSize="9" scale="8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workbookViewId="0" topLeftCell="A1">
      <selection activeCell="A1" sqref="A1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workbookViewId="0" topLeftCell="A1">
      <selection activeCell="A1" sqref="A1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4"/>
  <sheetViews>
    <sheetView zoomScale="97" zoomScaleNormal="97" workbookViewId="0" topLeftCell="A1">
      <selection activeCell="A1" sqref="A1"/>
    </sheetView>
  </sheetViews>
  <sheetFormatPr defaultColWidth="9.00390625" defaultRowHeight="12.75"/>
  <cols>
    <col min="29" max="31" width="8.625" style="0" customWidth="1"/>
  </cols>
  <sheetData>
    <row r="1" spans="1:35" ht="12.7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12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spans="1:35" ht="12.7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1:3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</row>
    <row r="6" spans="1:35" ht="12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</row>
    <row r="7" spans="1:35" ht="12.75">
      <c r="A7" s="232"/>
      <c r="B7" s="233"/>
      <c r="C7" s="233"/>
      <c r="D7" s="232"/>
      <c r="E7" s="232"/>
      <c r="F7" s="232"/>
      <c r="G7" s="232"/>
      <c r="H7" s="232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2"/>
      <c r="AD7" s="232"/>
      <c r="AE7" s="232"/>
      <c r="AF7" s="232"/>
      <c r="AG7" s="232"/>
      <c r="AH7" s="232"/>
      <c r="AI7" s="232"/>
    </row>
    <row r="8" spans="1:35" ht="12.75">
      <c r="A8" s="232"/>
      <c r="B8" s="233"/>
      <c r="C8" s="233"/>
      <c r="D8" s="232"/>
      <c r="E8" s="232"/>
      <c r="F8" s="232"/>
      <c r="G8" s="232"/>
      <c r="H8" s="232"/>
      <c r="I8" s="233"/>
      <c r="J8" s="233"/>
      <c r="K8" s="233"/>
      <c r="L8" s="233"/>
      <c r="M8" s="233"/>
      <c r="N8" s="232"/>
      <c r="O8" s="232"/>
      <c r="P8" s="232"/>
      <c r="Q8" s="233"/>
      <c r="R8" s="233"/>
      <c r="S8" s="233"/>
      <c r="T8" s="233"/>
      <c r="U8" s="233"/>
      <c r="V8" s="233"/>
      <c r="W8" s="233"/>
      <c r="X8" s="233"/>
      <c r="Y8" s="233"/>
      <c r="Z8" s="232"/>
      <c r="AA8" s="232"/>
      <c r="AB8" s="232"/>
      <c r="AC8" s="232"/>
      <c r="AD8" s="232"/>
      <c r="AE8" s="232"/>
      <c r="AF8" s="232"/>
      <c r="AG8" s="232"/>
      <c r="AH8" s="232"/>
      <c r="AI8" s="232"/>
    </row>
    <row r="9" spans="1:35" ht="12.75">
      <c r="A9" s="232"/>
      <c r="B9" s="233"/>
      <c r="C9" s="233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</row>
    <row r="10" spans="1:35" ht="12.75">
      <c r="A10" s="232"/>
      <c r="B10" s="233"/>
      <c r="C10" s="233"/>
      <c r="D10" s="232"/>
      <c r="E10" s="232"/>
      <c r="F10" s="232"/>
      <c r="G10" s="232"/>
      <c r="H10" s="232"/>
      <c r="I10" s="234"/>
      <c r="J10" s="234"/>
      <c r="K10" s="234"/>
      <c r="L10" s="234"/>
      <c r="M10" s="232"/>
      <c r="N10" s="232"/>
      <c r="O10" s="232"/>
      <c r="P10" s="232"/>
      <c r="Q10" s="234"/>
      <c r="R10" s="234"/>
      <c r="S10" s="234"/>
      <c r="T10" s="234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</row>
    <row r="11" spans="1:35" ht="12.75">
      <c r="A11" s="235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ht="12.75">
      <c r="A12" s="236"/>
      <c r="B12" s="237"/>
      <c r="C12" s="238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9"/>
      <c r="AD12" s="239"/>
      <c r="AE12" s="239"/>
      <c r="AF12" s="240"/>
      <c r="AG12" s="241"/>
      <c r="AH12" s="236"/>
      <c r="AI12" s="236"/>
    </row>
    <row r="13" spans="1:35" ht="12.75">
      <c r="A13" s="236"/>
      <c r="B13" s="237"/>
      <c r="C13" s="237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9"/>
      <c r="AD13" s="239"/>
      <c r="AE13" s="239"/>
      <c r="AF13" s="240"/>
      <c r="AG13" s="241"/>
      <c r="AH13" s="236"/>
      <c r="AI13" s="236"/>
    </row>
    <row r="14" spans="1:35" ht="12.75">
      <c r="A14" s="236"/>
      <c r="B14" s="237"/>
      <c r="C14" s="237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9"/>
      <c r="AD14" s="239"/>
      <c r="AE14" s="239"/>
      <c r="AF14" s="240"/>
      <c r="AG14" s="241"/>
      <c r="AH14" s="236"/>
      <c r="AI14" s="236"/>
    </row>
  </sheetData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E7:AE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AA8:AA10"/>
    <mergeCell ref="AB8:AB10"/>
    <mergeCell ref="I9:J9"/>
    <mergeCell ref="K9:L9"/>
    <mergeCell ref="M9:M10"/>
    <mergeCell ref="Q9:R9"/>
    <mergeCell ref="S9:T9"/>
    <mergeCell ref="U9:U10"/>
    <mergeCell ref="V9:V10"/>
    <mergeCell ref="W9:W10"/>
    <mergeCell ref="X9:X10"/>
    <mergeCell ref="Y9:Y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zoomScale="97" zoomScaleNormal="97" workbookViewId="0" topLeftCell="A7">
      <pane xSplit="3" topLeftCell="D7" activePane="topRight" state="frozen"/>
      <selection pane="topLeft" activeCell="A7" sqref="A7"/>
      <selection pane="topRight" activeCell="H12" sqref="H12"/>
    </sheetView>
  </sheetViews>
  <sheetFormatPr defaultColWidth="9.00390625" defaultRowHeight="12.75"/>
  <cols>
    <col min="1" max="1" width="9.125" style="242" customWidth="1"/>
    <col min="2" max="2" width="34.25390625" style="242" customWidth="1"/>
    <col min="3" max="3" width="35.00390625" style="242" customWidth="1"/>
    <col min="4" max="21" width="9.125" style="242" customWidth="1"/>
    <col min="22" max="35" width="14.375" style="242" customWidth="1"/>
    <col min="36" max="36" width="15.125" style="242" customWidth="1"/>
    <col min="37" max="16384" width="9.125" style="242" customWidth="1"/>
  </cols>
  <sheetData>
    <row r="1" spans="1:35" ht="66.75" customHeight="1">
      <c r="A1" s="243"/>
      <c r="B1" s="244" t="s">
        <v>228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 t="s">
        <v>229</v>
      </c>
      <c r="AI1" s="243"/>
    </row>
    <row r="2" spans="1:35" ht="15" customHeight="1">
      <c r="A2" s="245" t="s">
        <v>230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</row>
    <row r="3" spans="1:35" ht="9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</row>
    <row r="4" spans="1:35" ht="15">
      <c r="A4" s="245" t="str">
        <f>'Форма 1.1 (2016)'!B3</f>
        <v>ОАО «Элеконд»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</row>
    <row r="5" spans="1:35" ht="9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</row>
    <row r="6" spans="1:36" ht="67.5" customHeight="1">
      <c r="A6" s="247" t="s">
        <v>231</v>
      </c>
      <c r="B6" s="247" t="s">
        <v>232</v>
      </c>
      <c r="C6" s="247" t="s">
        <v>233</v>
      </c>
      <c r="D6" s="248" t="s">
        <v>234</v>
      </c>
      <c r="E6" s="248" t="s">
        <v>235</v>
      </c>
      <c r="F6" s="248" t="s">
        <v>236</v>
      </c>
      <c r="G6" s="248" t="s">
        <v>237</v>
      </c>
      <c r="H6" s="248" t="s">
        <v>238</v>
      </c>
      <c r="I6" s="247" t="s">
        <v>239</v>
      </c>
      <c r="J6" s="247"/>
      <c r="K6" s="247"/>
      <c r="L6" s="247"/>
      <c r="M6" s="247"/>
      <c r="N6" s="247"/>
      <c r="O6" s="247"/>
      <c r="P6" s="247"/>
      <c r="Q6" s="249" t="s">
        <v>240</v>
      </c>
      <c r="R6" s="249"/>
      <c r="S6" s="249"/>
      <c r="T6" s="249"/>
      <c r="U6" s="249"/>
      <c r="V6" s="250" t="s">
        <v>240</v>
      </c>
      <c r="W6" s="250"/>
      <c r="X6" s="250"/>
      <c r="Y6" s="250"/>
      <c r="Z6" s="250"/>
      <c r="AA6" s="250"/>
      <c r="AB6" s="250"/>
      <c r="AC6" s="248" t="s">
        <v>241</v>
      </c>
      <c r="AD6" s="248" t="s">
        <v>242</v>
      </c>
      <c r="AE6" s="248" t="s">
        <v>243</v>
      </c>
      <c r="AF6" s="248" t="s">
        <v>244</v>
      </c>
      <c r="AG6" s="248" t="s">
        <v>245</v>
      </c>
      <c r="AH6" s="248" t="s">
        <v>246</v>
      </c>
      <c r="AI6" s="248" t="s">
        <v>247</v>
      </c>
      <c r="AJ6" s="248" t="s">
        <v>248</v>
      </c>
    </row>
    <row r="7" spans="1:36" ht="35.25" customHeight="1">
      <c r="A7" s="247"/>
      <c r="B7" s="247"/>
      <c r="C7" s="247"/>
      <c r="D7" s="248"/>
      <c r="E7" s="248"/>
      <c r="F7" s="248"/>
      <c r="G7" s="248"/>
      <c r="H7" s="248"/>
      <c r="I7" s="247" t="s">
        <v>249</v>
      </c>
      <c r="J7" s="247"/>
      <c r="K7" s="247"/>
      <c r="L7" s="247"/>
      <c r="M7" s="247"/>
      <c r="N7" s="248" t="s">
        <v>250</v>
      </c>
      <c r="O7" s="248" t="s">
        <v>251</v>
      </c>
      <c r="P7" s="248" t="s">
        <v>252</v>
      </c>
      <c r="Q7" s="249" t="s">
        <v>249</v>
      </c>
      <c r="R7" s="249"/>
      <c r="S7" s="249"/>
      <c r="T7" s="249"/>
      <c r="U7" s="249"/>
      <c r="V7" s="249" t="s">
        <v>249</v>
      </c>
      <c r="W7" s="249"/>
      <c r="X7" s="249"/>
      <c r="Y7" s="249"/>
      <c r="Z7" s="248" t="s">
        <v>250</v>
      </c>
      <c r="AA7" s="248" t="s">
        <v>251</v>
      </c>
      <c r="AB7" s="248" t="s">
        <v>253</v>
      </c>
      <c r="AC7" s="248"/>
      <c r="AD7" s="248"/>
      <c r="AE7" s="248"/>
      <c r="AF7" s="248"/>
      <c r="AG7" s="248"/>
      <c r="AH7" s="248"/>
      <c r="AI7" s="248"/>
      <c r="AJ7" s="248"/>
    </row>
    <row r="8" spans="1:36" ht="146.25" customHeight="1">
      <c r="A8" s="247"/>
      <c r="B8" s="247"/>
      <c r="C8" s="247"/>
      <c r="D8" s="248"/>
      <c r="E8" s="248"/>
      <c r="F8" s="248"/>
      <c r="G8" s="248"/>
      <c r="H8" s="248"/>
      <c r="I8" s="248" t="s">
        <v>254</v>
      </c>
      <c r="J8" s="248"/>
      <c r="K8" s="248" t="s">
        <v>255</v>
      </c>
      <c r="L8" s="248"/>
      <c r="M8" s="248" t="s">
        <v>256</v>
      </c>
      <c r="N8" s="248"/>
      <c r="O8" s="248"/>
      <c r="P8" s="248"/>
      <c r="Q8" s="248" t="s">
        <v>254</v>
      </c>
      <c r="R8" s="248"/>
      <c r="S8" s="248" t="s">
        <v>255</v>
      </c>
      <c r="T8" s="248"/>
      <c r="U8" s="248" t="s">
        <v>256</v>
      </c>
      <c r="V8" s="248" t="s">
        <v>257</v>
      </c>
      <c r="W8" s="248" t="s">
        <v>258</v>
      </c>
      <c r="X8" s="248" t="s">
        <v>259</v>
      </c>
      <c r="Y8" s="248" t="s">
        <v>260</v>
      </c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</row>
    <row r="9" spans="1:36" ht="67.5" customHeight="1">
      <c r="A9" s="247"/>
      <c r="B9" s="247"/>
      <c r="C9" s="247"/>
      <c r="D9" s="248"/>
      <c r="E9" s="248"/>
      <c r="F9" s="248"/>
      <c r="G9" s="248"/>
      <c r="H9" s="248"/>
      <c r="I9" s="251" t="s">
        <v>261</v>
      </c>
      <c r="J9" s="251" t="s">
        <v>262</v>
      </c>
      <c r="K9" s="251" t="s">
        <v>261</v>
      </c>
      <c r="L9" s="251" t="s">
        <v>262</v>
      </c>
      <c r="M9" s="248"/>
      <c r="N9" s="248"/>
      <c r="O9" s="248"/>
      <c r="P9" s="248"/>
      <c r="Q9" s="251" t="s">
        <v>261</v>
      </c>
      <c r="R9" s="251" t="s">
        <v>262</v>
      </c>
      <c r="S9" s="251" t="s">
        <v>261</v>
      </c>
      <c r="T9" s="251" t="s">
        <v>262</v>
      </c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</row>
    <row r="10" spans="1:36" ht="15">
      <c r="A10" s="250">
        <v>1</v>
      </c>
      <c r="B10" s="247" t="s">
        <v>263</v>
      </c>
      <c r="C10" s="247" t="s">
        <v>264</v>
      </c>
      <c r="D10" s="247" t="s">
        <v>178</v>
      </c>
      <c r="E10" s="247" t="s">
        <v>265</v>
      </c>
      <c r="F10" s="247" t="s">
        <v>266</v>
      </c>
      <c r="G10" s="247" t="s">
        <v>267</v>
      </c>
      <c r="H10" s="247" t="s">
        <v>268</v>
      </c>
      <c r="I10" s="247" t="s">
        <v>269</v>
      </c>
      <c r="J10" s="247" t="s">
        <v>270</v>
      </c>
      <c r="K10" s="247" t="s">
        <v>271</v>
      </c>
      <c r="L10" s="247">
        <v>12</v>
      </c>
      <c r="M10" s="247" t="s">
        <v>272</v>
      </c>
      <c r="N10" s="247" t="s">
        <v>273</v>
      </c>
      <c r="O10" s="247" t="s">
        <v>274</v>
      </c>
      <c r="P10" s="247" t="s">
        <v>275</v>
      </c>
      <c r="Q10" s="247" t="s">
        <v>276</v>
      </c>
      <c r="R10" s="247" t="s">
        <v>277</v>
      </c>
      <c r="S10" s="247" t="s">
        <v>278</v>
      </c>
      <c r="T10" s="247" t="s">
        <v>279</v>
      </c>
      <c r="U10" s="247" t="s">
        <v>280</v>
      </c>
      <c r="V10" s="247" t="s">
        <v>281</v>
      </c>
      <c r="W10" s="247" t="s">
        <v>282</v>
      </c>
      <c r="X10" s="247" t="s">
        <v>283</v>
      </c>
      <c r="Y10" s="247" t="s">
        <v>284</v>
      </c>
      <c r="Z10" s="247" t="s">
        <v>285</v>
      </c>
      <c r="AA10" s="247" t="s">
        <v>286</v>
      </c>
      <c r="AB10" s="247" t="s">
        <v>287</v>
      </c>
      <c r="AC10" s="247" t="s">
        <v>288</v>
      </c>
      <c r="AD10" s="247" t="s">
        <v>289</v>
      </c>
      <c r="AE10" s="247" t="s">
        <v>290</v>
      </c>
      <c r="AF10" s="247" t="s">
        <v>291</v>
      </c>
      <c r="AG10" s="247" t="s">
        <v>292</v>
      </c>
      <c r="AH10" s="247" t="s">
        <v>293</v>
      </c>
      <c r="AI10" s="247" t="s">
        <v>294</v>
      </c>
      <c r="AJ10" s="247">
        <v>36</v>
      </c>
    </row>
    <row r="11" spans="1:36" s="185" customFormat="1" ht="43.5" customHeight="1">
      <c r="A11" s="252">
        <v>1</v>
      </c>
      <c r="B11" s="253" t="s">
        <v>1</v>
      </c>
      <c r="C11" s="254" t="s">
        <v>50</v>
      </c>
      <c r="D11" s="254" t="s">
        <v>50</v>
      </c>
      <c r="E11" s="254" t="s">
        <v>50</v>
      </c>
      <c r="F11" s="254"/>
      <c r="G11" s="254"/>
      <c r="H11" s="254"/>
      <c r="I11" s="254" t="s">
        <v>50</v>
      </c>
      <c r="J11" s="254" t="s">
        <v>50</v>
      </c>
      <c r="K11" s="254" t="s">
        <v>50</v>
      </c>
      <c r="L11" s="254" t="s">
        <v>50</v>
      </c>
      <c r="M11" s="254" t="s">
        <v>50</v>
      </c>
      <c r="N11" s="254" t="s">
        <v>50</v>
      </c>
      <c r="O11" s="254" t="s">
        <v>50</v>
      </c>
      <c r="P11" s="255">
        <f>SUM(I11:O11)</f>
        <v>0</v>
      </c>
      <c r="Q11" s="254" t="s">
        <v>50</v>
      </c>
      <c r="R11" s="254" t="s">
        <v>50</v>
      </c>
      <c r="S11" s="254" t="s">
        <v>50</v>
      </c>
      <c r="T11" s="254" t="s">
        <v>50</v>
      </c>
      <c r="U11" s="254" t="s">
        <v>50</v>
      </c>
      <c r="V11" s="254" t="s">
        <v>50</v>
      </c>
      <c r="W11" s="254" t="s">
        <v>50</v>
      </c>
      <c r="X11" s="254" t="s">
        <v>50</v>
      </c>
      <c r="Y11" s="255">
        <f>SUM(Q11:U11)</f>
        <v>0</v>
      </c>
      <c r="Z11" s="254" t="s">
        <v>50</v>
      </c>
      <c r="AA11" s="254" t="s">
        <v>50</v>
      </c>
      <c r="AB11" s="255">
        <f>SUM(Y11:AA11)</f>
        <v>0</v>
      </c>
      <c r="AC11" s="254" t="s">
        <v>50</v>
      </c>
      <c r="AD11" s="254" t="s">
        <v>50</v>
      </c>
      <c r="AE11" s="254" t="s">
        <v>50</v>
      </c>
      <c r="AF11" s="254" t="s">
        <v>50</v>
      </c>
      <c r="AG11" s="254" t="s">
        <v>50</v>
      </c>
      <c r="AH11" s="254" t="s">
        <v>50</v>
      </c>
      <c r="AI11" s="254" t="s">
        <v>50</v>
      </c>
      <c r="AJ11" s="177">
        <f>AB11*AF11</f>
        <v>0</v>
      </c>
    </row>
    <row r="12" spans="1:36" s="185" customFormat="1" ht="43.5" customHeight="1">
      <c r="A12" s="252">
        <v>2</v>
      </c>
      <c r="B12" s="253"/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5">
        <f aca="true" t="shared" si="0" ref="P12:P20">SUM(I12:O12)</f>
        <v>0</v>
      </c>
      <c r="Q12" s="254"/>
      <c r="R12" s="254"/>
      <c r="S12" s="254"/>
      <c r="T12" s="254"/>
      <c r="U12" s="254"/>
      <c r="V12" s="254"/>
      <c r="W12" s="254"/>
      <c r="X12" s="254"/>
      <c r="Y12" s="255">
        <f aca="true" t="shared" si="1" ref="Y12:Y20">SUM(Q12:U12)</f>
        <v>0</v>
      </c>
      <c r="Z12" s="254"/>
      <c r="AA12" s="254"/>
      <c r="AB12" s="255">
        <f aca="true" t="shared" si="2" ref="AB12:AB20">SUM(Y12:AA12)</f>
        <v>0</v>
      </c>
      <c r="AC12" s="254"/>
      <c r="AD12" s="254"/>
      <c r="AE12" s="254"/>
      <c r="AF12" s="254"/>
      <c r="AG12" s="254"/>
      <c r="AH12" s="256"/>
      <c r="AI12" s="256"/>
      <c r="AJ12" s="177">
        <f aca="true" t="shared" si="3" ref="AJ12:AJ20">AB12*AF12</f>
        <v>0</v>
      </c>
    </row>
    <row r="13" spans="1:36" s="185" customFormat="1" ht="43.5" customHeight="1">
      <c r="A13" s="252">
        <v>3</v>
      </c>
      <c r="B13" s="253"/>
      <c r="C13" s="253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5">
        <f t="shared" si="0"/>
        <v>0</v>
      </c>
      <c r="Q13" s="254"/>
      <c r="R13" s="254"/>
      <c r="S13" s="254"/>
      <c r="T13" s="254"/>
      <c r="U13" s="254"/>
      <c r="V13" s="254"/>
      <c r="W13" s="254"/>
      <c r="X13" s="254"/>
      <c r="Y13" s="255">
        <f t="shared" si="1"/>
        <v>0</v>
      </c>
      <c r="Z13" s="254"/>
      <c r="AA13" s="254"/>
      <c r="AB13" s="255">
        <f t="shared" si="2"/>
        <v>0</v>
      </c>
      <c r="AC13" s="254"/>
      <c r="AD13" s="254"/>
      <c r="AE13" s="254"/>
      <c r="AF13" s="254"/>
      <c r="AG13" s="254"/>
      <c r="AH13" s="256"/>
      <c r="AI13" s="256"/>
      <c r="AJ13" s="177">
        <f t="shared" si="3"/>
        <v>0</v>
      </c>
    </row>
    <row r="14" spans="1:36" s="185" customFormat="1" ht="43.5" customHeight="1">
      <c r="A14" s="252">
        <v>4</v>
      </c>
      <c r="B14" s="253"/>
      <c r="C14" s="253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5">
        <f t="shared" si="0"/>
        <v>0</v>
      </c>
      <c r="Q14" s="254"/>
      <c r="R14" s="254"/>
      <c r="S14" s="254"/>
      <c r="T14" s="254"/>
      <c r="U14" s="254"/>
      <c r="V14" s="254"/>
      <c r="W14" s="254"/>
      <c r="X14" s="254"/>
      <c r="Y14" s="255">
        <f t="shared" si="1"/>
        <v>0</v>
      </c>
      <c r="Z14" s="254"/>
      <c r="AA14" s="254"/>
      <c r="AB14" s="255">
        <f t="shared" si="2"/>
        <v>0</v>
      </c>
      <c r="AC14" s="254"/>
      <c r="AD14" s="254"/>
      <c r="AE14" s="254"/>
      <c r="AF14" s="254"/>
      <c r="AG14" s="254"/>
      <c r="AH14" s="256"/>
      <c r="AI14" s="256"/>
      <c r="AJ14" s="177">
        <f t="shared" si="3"/>
        <v>0</v>
      </c>
    </row>
    <row r="15" spans="1:36" s="185" customFormat="1" ht="43.5" customHeight="1">
      <c r="A15" s="252">
        <v>5</v>
      </c>
      <c r="B15" s="253"/>
      <c r="C15" s="253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5">
        <f t="shared" si="0"/>
        <v>0</v>
      </c>
      <c r="Q15" s="254"/>
      <c r="R15" s="254"/>
      <c r="S15" s="254"/>
      <c r="T15" s="254"/>
      <c r="U15" s="254"/>
      <c r="V15" s="254"/>
      <c r="W15" s="254"/>
      <c r="X15" s="254"/>
      <c r="Y15" s="255">
        <f t="shared" si="1"/>
        <v>0</v>
      </c>
      <c r="Z15" s="254"/>
      <c r="AA15" s="254"/>
      <c r="AB15" s="255">
        <f t="shared" si="2"/>
        <v>0</v>
      </c>
      <c r="AC15" s="254"/>
      <c r="AD15" s="254"/>
      <c r="AE15" s="254"/>
      <c r="AF15" s="254"/>
      <c r="AG15" s="254"/>
      <c r="AH15" s="256"/>
      <c r="AI15" s="256"/>
      <c r="AJ15" s="177">
        <f t="shared" si="3"/>
        <v>0</v>
      </c>
    </row>
    <row r="16" spans="1:36" s="185" customFormat="1" ht="43.5" customHeight="1">
      <c r="A16" s="252">
        <v>6</v>
      </c>
      <c r="B16" s="253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5">
        <f t="shared" si="0"/>
        <v>0</v>
      </c>
      <c r="Q16" s="254"/>
      <c r="R16" s="254"/>
      <c r="S16" s="254"/>
      <c r="T16" s="254"/>
      <c r="U16" s="254"/>
      <c r="V16" s="254"/>
      <c r="W16" s="254"/>
      <c r="X16" s="254"/>
      <c r="Y16" s="255">
        <f t="shared" si="1"/>
        <v>0</v>
      </c>
      <c r="Z16" s="254"/>
      <c r="AA16" s="254"/>
      <c r="AB16" s="255">
        <f t="shared" si="2"/>
        <v>0</v>
      </c>
      <c r="AC16" s="254"/>
      <c r="AD16" s="254"/>
      <c r="AE16" s="254"/>
      <c r="AF16" s="254"/>
      <c r="AG16" s="254"/>
      <c r="AH16" s="256"/>
      <c r="AI16" s="256"/>
      <c r="AJ16" s="177">
        <f t="shared" si="3"/>
        <v>0</v>
      </c>
    </row>
    <row r="17" spans="1:36" s="185" customFormat="1" ht="43.5" customHeight="1">
      <c r="A17" s="252">
        <v>7</v>
      </c>
      <c r="B17" s="253"/>
      <c r="C17" s="253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5">
        <f t="shared" si="0"/>
        <v>0</v>
      </c>
      <c r="Q17" s="254"/>
      <c r="R17" s="254"/>
      <c r="S17" s="254"/>
      <c r="T17" s="254"/>
      <c r="U17" s="254"/>
      <c r="V17" s="254"/>
      <c r="W17" s="254"/>
      <c r="X17" s="254"/>
      <c r="Y17" s="255">
        <f t="shared" si="1"/>
        <v>0</v>
      </c>
      <c r="Z17" s="254"/>
      <c r="AA17" s="254"/>
      <c r="AB17" s="255">
        <f t="shared" si="2"/>
        <v>0</v>
      </c>
      <c r="AC17" s="254"/>
      <c r="AD17" s="254"/>
      <c r="AE17" s="254"/>
      <c r="AF17" s="254"/>
      <c r="AG17" s="254"/>
      <c r="AH17" s="256"/>
      <c r="AI17" s="256"/>
      <c r="AJ17" s="177">
        <f t="shared" si="3"/>
        <v>0</v>
      </c>
    </row>
    <row r="18" spans="1:36" s="185" customFormat="1" ht="43.5" customHeight="1">
      <c r="A18" s="252">
        <v>8</v>
      </c>
      <c r="B18" s="253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5">
        <f t="shared" si="0"/>
        <v>0</v>
      </c>
      <c r="Q18" s="254"/>
      <c r="R18" s="254"/>
      <c r="S18" s="254"/>
      <c r="T18" s="254"/>
      <c r="U18" s="254"/>
      <c r="V18" s="254"/>
      <c r="W18" s="254"/>
      <c r="X18" s="254"/>
      <c r="Y18" s="255">
        <f t="shared" si="1"/>
        <v>0</v>
      </c>
      <c r="Z18" s="254"/>
      <c r="AA18" s="254"/>
      <c r="AB18" s="255">
        <f t="shared" si="2"/>
        <v>0</v>
      </c>
      <c r="AC18" s="254"/>
      <c r="AD18" s="254"/>
      <c r="AE18" s="254"/>
      <c r="AF18" s="254"/>
      <c r="AG18" s="254"/>
      <c r="AH18" s="256"/>
      <c r="AI18" s="256"/>
      <c r="AJ18" s="177">
        <f t="shared" si="3"/>
        <v>0</v>
      </c>
    </row>
    <row r="19" spans="1:36" s="185" customFormat="1" ht="43.5" customHeight="1">
      <c r="A19" s="252">
        <v>9</v>
      </c>
      <c r="B19" s="253"/>
      <c r="C19" s="253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5">
        <f t="shared" si="0"/>
        <v>0</v>
      </c>
      <c r="Q19" s="254"/>
      <c r="R19" s="254"/>
      <c r="S19" s="254"/>
      <c r="T19" s="254"/>
      <c r="U19" s="254"/>
      <c r="V19" s="254"/>
      <c r="W19" s="254"/>
      <c r="X19" s="254"/>
      <c r="Y19" s="255">
        <f t="shared" si="1"/>
        <v>0</v>
      </c>
      <c r="Z19" s="254"/>
      <c r="AA19" s="254"/>
      <c r="AB19" s="255">
        <f t="shared" si="2"/>
        <v>0</v>
      </c>
      <c r="AC19" s="254"/>
      <c r="AD19" s="254"/>
      <c r="AE19" s="254"/>
      <c r="AF19" s="254"/>
      <c r="AG19" s="254"/>
      <c r="AH19" s="256"/>
      <c r="AI19" s="256"/>
      <c r="AJ19" s="177">
        <f t="shared" si="3"/>
        <v>0</v>
      </c>
    </row>
    <row r="20" spans="1:36" s="185" customFormat="1" ht="43.5" customHeight="1">
      <c r="A20" s="252">
        <v>10</v>
      </c>
      <c r="B20" s="253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5">
        <f t="shared" si="0"/>
        <v>0</v>
      </c>
      <c r="Q20" s="254"/>
      <c r="R20" s="254"/>
      <c r="S20" s="254"/>
      <c r="T20" s="254"/>
      <c r="U20" s="254"/>
      <c r="V20" s="254"/>
      <c r="W20" s="254"/>
      <c r="X20" s="254"/>
      <c r="Y20" s="255">
        <f t="shared" si="1"/>
        <v>0</v>
      </c>
      <c r="Z20" s="254"/>
      <c r="AA20" s="254"/>
      <c r="AB20" s="255">
        <f t="shared" si="2"/>
        <v>0</v>
      </c>
      <c r="AC20" s="254"/>
      <c r="AD20" s="254"/>
      <c r="AE20" s="254"/>
      <c r="AF20" s="254"/>
      <c r="AG20" s="254"/>
      <c r="AH20" s="256"/>
      <c r="AI20" s="256"/>
      <c r="AJ20" s="177">
        <f t="shared" si="3"/>
        <v>0</v>
      </c>
    </row>
    <row r="21" spans="1:25" s="2" customFormat="1" ht="27" customHeight="1">
      <c r="A21" s="8"/>
      <c r="B21" s="8"/>
      <c r="C21" s="8" t="s">
        <v>21</v>
      </c>
      <c r="D21" s="8"/>
      <c r="E21" s="8"/>
      <c r="L21" s="2" t="s">
        <v>22</v>
      </c>
      <c r="W21" s="8"/>
      <c r="X21" s="8"/>
      <c r="Y21" s="8"/>
    </row>
    <row r="22" spans="1:38" s="2" customFormat="1" ht="27" customHeight="1">
      <c r="A22" s="30"/>
      <c r="B22" s="30"/>
      <c r="C22" s="257" t="s">
        <v>23</v>
      </c>
      <c r="D22" s="257"/>
      <c r="E22" s="257"/>
      <c r="F22" s="258"/>
      <c r="G22" s="258"/>
      <c r="H22" s="258"/>
      <c r="I22" s="258"/>
      <c r="J22" s="258"/>
      <c r="K22" s="259" t="s">
        <v>24</v>
      </c>
      <c r="L22" s="259"/>
      <c r="M22" s="259"/>
      <c r="N22" s="259"/>
      <c r="O22" s="259" t="s">
        <v>25</v>
      </c>
      <c r="P22" s="259"/>
      <c r="Q22" s="259"/>
      <c r="R22" s="259"/>
      <c r="S22" s="260"/>
      <c r="W22" s="257" t="s">
        <v>23</v>
      </c>
      <c r="X22" s="257"/>
      <c r="Y22" s="257"/>
      <c r="Z22" s="258"/>
      <c r="AA22" s="258"/>
      <c r="AB22" s="258"/>
      <c r="AC22" s="258"/>
      <c r="AD22" s="258"/>
      <c r="AE22" s="259" t="s">
        <v>24</v>
      </c>
      <c r="AF22" s="259"/>
      <c r="AG22" s="259"/>
      <c r="AH22" s="259"/>
      <c r="AI22" s="259" t="s">
        <v>25</v>
      </c>
      <c r="AJ22" s="259"/>
      <c r="AK22" s="259"/>
      <c r="AL22" s="259"/>
    </row>
    <row r="23" spans="1:5" s="2" customFormat="1" ht="3" customHeight="1">
      <c r="A23" s="1"/>
      <c r="B23" s="1"/>
      <c r="C23" s="1"/>
      <c r="D23" s="1"/>
      <c r="E23" s="1"/>
    </row>
    <row r="25" spans="2:17" ht="41.25" customHeight="1">
      <c r="B25" s="261" t="s">
        <v>295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</row>
    <row r="26" spans="2:17" ht="41.2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</row>
    <row r="27" spans="2:17" ht="41.25" customHeight="1"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</row>
    <row r="28" ht="18.75" customHeight="1">
      <c r="B28"/>
    </row>
    <row r="29" ht="18.75" customHeight="1">
      <c r="B29"/>
    </row>
    <row r="30" ht="18.75" customHeight="1"/>
    <row r="31" ht="18.75" customHeight="1"/>
    <row r="32" ht="18.75" customHeight="1"/>
  </sheetData>
  <mergeCells count="51">
    <mergeCell ref="B1:U1"/>
    <mergeCell ref="A2:T2"/>
    <mergeCell ref="A4:T4"/>
    <mergeCell ref="U4:AI4"/>
    <mergeCell ref="A6:A9"/>
    <mergeCell ref="B6:B9"/>
    <mergeCell ref="C6:C9"/>
    <mergeCell ref="D6:D9"/>
    <mergeCell ref="E6:E9"/>
    <mergeCell ref="F6:F9"/>
    <mergeCell ref="G6:G9"/>
    <mergeCell ref="H6:H9"/>
    <mergeCell ref="I6:P6"/>
    <mergeCell ref="Q6:U6"/>
    <mergeCell ref="V6:AB6"/>
    <mergeCell ref="AC6:AC9"/>
    <mergeCell ref="AD6:AD9"/>
    <mergeCell ref="AE6:AE9"/>
    <mergeCell ref="AF6:AF9"/>
    <mergeCell ref="AG6:AG9"/>
    <mergeCell ref="AH6:AH9"/>
    <mergeCell ref="AI6:AI9"/>
    <mergeCell ref="AJ6:AJ9"/>
    <mergeCell ref="I7:M7"/>
    <mergeCell ref="N7:N9"/>
    <mergeCell ref="O7:O9"/>
    <mergeCell ref="P7:P9"/>
    <mergeCell ref="Q7:U7"/>
    <mergeCell ref="V7:Y7"/>
    <mergeCell ref="Z7:Z9"/>
    <mergeCell ref="AA7:AA9"/>
    <mergeCell ref="AB7:AB9"/>
    <mergeCell ref="I8:J8"/>
    <mergeCell ref="K8:L8"/>
    <mergeCell ref="M8:M9"/>
    <mergeCell ref="Q8:R8"/>
    <mergeCell ref="S8:T8"/>
    <mergeCell ref="U8:U9"/>
    <mergeCell ref="V8:V9"/>
    <mergeCell ref="W8:W9"/>
    <mergeCell ref="X8:X9"/>
    <mergeCell ref="Y8:Y9"/>
    <mergeCell ref="C21:E21"/>
    <mergeCell ref="W21:Y21"/>
    <mergeCell ref="C22:E22"/>
    <mergeCell ref="K22:N22"/>
    <mergeCell ref="O22:R22"/>
    <mergeCell ref="W22:Y22"/>
    <mergeCell ref="AE22:AH22"/>
    <mergeCell ref="AI22:AL22"/>
    <mergeCell ref="B25:Q27"/>
  </mergeCells>
  <dataValidations count="1">
    <dataValidation type="list" allowBlank="1" showErrorMessage="1" sqref="F11:H20">
      <formula1>$B$28:$B$29</formula1>
      <formula2>0</formula2>
    </dataValidation>
  </dataValidations>
  <printOptions/>
  <pageMargins left="0.6298611111111111" right="0.2361111111111111" top="0.7479166666666667" bottom="0.4" header="0.5118055555555555" footer="0.5118055555555555"/>
  <pageSetup horizontalDpi="300" verticalDpi="300" orientation="landscape" paperSize="9" scale="3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="98" zoomScaleNormal="98" zoomScaleSheetLayoutView="9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D17" sqref="D17"/>
    </sheetView>
  </sheetViews>
  <sheetFormatPr defaultColWidth="9.00390625" defaultRowHeight="12.75"/>
  <cols>
    <col min="1" max="1" width="8.00390625" style="185" customWidth="1"/>
    <col min="2" max="2" width="17.875" style="185" customWidth="1"/>
    <col min="3" max="3" width="29.125" style="185" customWidth="1"/>
    <col min="4" max="4" width="36.25390625" style="185" customWidth="1"/>
    <col min="5" max="5" width="48.875" style="185" customWidth="1"/>
    <col min="6" max="16384" width="9.125" style="185" customWidth="1"/>
  </cols>
  <sheetData>
    <row r="2" spans="1:4" ht="75" customHeight="1">
      <c r="A2" s="262" t="s">
        <v>296</v>
      </c>
      <c r="B2" s="262"/>
      <c r="C2" s="262"/>
      <c r="D2" s="262"/>
    </row>
    <row r="3" spans="1:4" ht="15">
      <c r="A3" s="263"/>
      <c r="B3" s="263"/>
      <c r="C3" s="263"/>
      <c r="D3" s="263"/>
    </row>
    <row r="4" spans="1:4" ht="15">
      <c r="A4" s="264" t="str">
        <f>'Форма 1.1 (2016)'!B3</f>
        <v>ОАО «Элеконд»</v>
      </c>
      <c r="B4" s="264"/>
      <c r="C4" s="264"/>
      <c r="D4" s="264"/>
    </row>
    <row r="5" spans="1:4" ht="15">
      <c r="A5" s="265"/>
      <c r="B5" s="265"/>
      <c r="C5" s="265"/>
      <c r="D5" s="265"/>
    </row>
    <row r="6" spans="1:4" ht="31.5" customHeight="1">
      <c r="A6" s="266" t="s">
        <v>231</v>
      </c>
      <c r="B6" s="266" t="s">
        <v>297</v>
      </c>
      <c r="C6" s="266"/>
      <c r="D6" s="266" t="s">
        <v>298</v>
      </c>
    </row>
    <row r="7" spans="1:5" ht="184.5" customHeight="1">
      <c r="A7" s="267">
        <v>1</v>
      </c>
      <c r="B7" s="268" t="s">
        <v>299</v>
      </c>
      <c r="C7" s="268"/>
      <c r="D7" s="254">
        <v>24</v>
      </c>
      <c r="E7" s="269" t="s">
        <v>300</v>
      </c>
    </row>
    <row r="8" spans="1:5" ht="185.25" customHeight="1">
      <c r="A8" s="270" t="s">
        <v>301</v>
      </c>
      <c r="B8" s="268" t="s">
        <v>302</v>
      </c>
      <c r="C8" s="268"/>
      <c r="D8" s="254">
        <v>24</v>
      </c>
      <c r="E8" s="269" t="s">
        <v>300</v>
      </c>
    </row>
    <row r="9" spans="1:5" ht="57.75" customHeight="1">
      <c r="A9" s="267">
        <v>2</v>
      </c>
      <c r="B9" s="268" t="s">
        <v>303</v>
      </c>
      <c r="C9" s="268"/>
      <c r="D9" s="254">
        <v>24</v>
      </c>
      <c r="E9" s="269" t="s">
        <v>300</v>
      </c>
    </row>
    <row r="10" spans="1:4" ht="37.5" customHeight="1">
      <c r="A10" s="267">
        <v>3</v>
      </c>
      <c r="B10" s="268" t="s">
        <v>304</v>
      </c>
      <c r="C10" s="268"/>
      <c r="D10" s="266">
        <f>IF(D7=0,0,(SUMPRODUCT('форма 8.1.'!AB11:AB20,'форма 8.1.'!AF11:AF20)/D7))</f>
        <v>0</v>
      </c>
    </row>
    <row r="11" spans="1:4" ht="44.25" customHeight="1">
      <c r="A11" s="267">
        <v>4</v>
      </c>
      <c r="B11" s="268" t="s">
        <v>305</v>
      </c>
      <c r="C11" s="268"/>
      <c r="D11" s="266">
        <f>IF(D7=0,0,(SUM('форма 8.1.'!AB11:AB20)/D7))</f>
        <v>0</v>
      </c>
    </row>
    <row r="12" spans="1:4" ht="34.5" customHeight="1">
      <c r="A12" s="271" t="s">
        <v>21</v>
      </c>
      <c r="B12" s="271"/>
      <c r="C12" s="272" t="s">
        <v>22</v>
      </c>
      <c r="D12" s="272" t="s">
        <v>306</v>
      </c>
    </row>
    <row r="13" spans="1:4" ht="34.5" customHeight="1">
      <c r="A13" s="273" t="s">
        <v>307</v>
      </c>
      <c r="B13" s="273"/>
      <c r="C13" s="69" t="s">
        <v>308</v>
      </c>
      <c r="D13" s="274" t="s">
        <v>309</v>
      </c>
    </row>
  </sheetData>
  <mergeCells count="11">
    <mergeCell ref="A2:D2"/>
    <mergeCell ref="A4:D4"/>
    <mergeCell ref="A5:D5"/>
    <mergeCell ref="B6:C6"/>
    <mergeCell ref="B7:C7"/>
    <mergeCell ref="B8:C8"/>
    <mergeCell ref="B9:C9"/>
    <mergeCell ref="B10:C10"/>
    <mergeCell ref="B11:C11"/>
    <mergeCell ref="A12:B12"/>
    <mergeCell ref="A13:B13"/>
  </mergeCells>
  <printOptions/>
  <pageMargins left="1.020138888888889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97" zoomScaleNormal="97" workbookViewId="0" topLeftCell="A1">
      <selection activeCell="C12" sqref="C12"/>
    </sheetView>
  </sheetViews>
  <sheetFormatPr defaultColWidth="1.00390625" defaultRowHeight="12.75"/>
  <cols>
    <col min="1" max="1" width="18.75390625" style="1" customWidth="1"/>
    <col min="2" max="2" width="79.625" style="1" customWidth="1"/>
    <col min="3" max="3" width="5.125" style="1" customWidth="1"/>
    <col min="4" max="4" width="12.25390625" style="1" customWidth="1"/>
    <col min="5" max="5" width="8.625" style="1" customWidth="1"/>
    <col min="6" max="16384" width="0.875" style="2" customWidth="1"/>
  </cols>
  <sheetData>
    <row r="1" spans="1:5" s="5" customFormat="1" ht="15">
      <c r="A1" s="3"/>
      <c r="B1" s="3"/>
      <c r="C1" s="3"/>
      <c r="D1" s="3"/>
      <c r="E1" s="3"/>
    </row>
    <row r="2" spans="1:5" s="5" customFormat="1" ht="15">
      <c r="A2" s="3"/>
      <c r="B2" s="3"/>
      <c r="C2" s="3"/>
      <c r="D2" s="3"/>
      <c r="E2" s="3"/>
    </row>
    <row r="3" spans="1:5" s="3" customFormat="1" ht="30" customHeight="1">
      <c r="A3" s="37" t="s">
        <v>28</v>
      </c>
      <c r="B3" s="37"/>
      <c r="C3" s="37"/>
      <c r="D3" s="37"/>
      <c r="E3" s="37"/>
    </row>
    <row r="4" spans="1:5" s="5" customFormat="1" ht="24.75" customHeight="1">
      <c r="A4" s="15"/>
      <c r="B4" s="38" t="str">
        <f>'Форма 1.1 (2016)'!B3</f>
        <v>ОАО «Элеконд»</v>
      </c>
      <c r="C4" s="15" t="s">
        <v>2</v>
      </c>
      <c r="D4" s="39">
        <f>'Форма 1.1 (2016)'!E3</f>
        <v>2016</v>
      </c>
      <c r="E4" s="3" t="s">
        <v>3</v>
      </c>
    </row>
    <row r="5" spans="1:5" s="34" customFormat="1" ht="21" customHeight="1">
      <c r="A5" s="15"/>
      <c r="B5" s="30" t="s">
        <v>4</v>
      </c>
      <c r="C5" s="15"/>
      <c r="D5" s="3"/>
      <c r="E5" s="3"/>
    </row>
    <row r="6" spans="1:5" s="5" customFormat="1" ht="13.5" customHeight="1">
      <c r="A6" s="3"/>
      <c r="B6" s="3"/>
      <c r="C6" s="3"/>
      <c r="D6" s="3"/>
      <c r="E6" s="3"/>
    </row>
    <row r="7" spans="1:9" s="5" customFormat="1" ht="27" customHeight="1">
      <c r="A7" s="40" t="s">
        <v>29</v>
      </c>
      <c r="B7" s="40"/>
      <c r="C7" s="41">
        <f>MAX('Форма 1.1 (2016)'!D8:F19)</f>
        <v>29</v>
      </c>
      <c r="D7" s="41"/>
      <c r="E7" s="41"/>
      <c r="I7" s="5" t="s">
        <v>30</v>
      </c>
    </row>
    <row r="8" spans="1:10" s="5" customFormat="1" ht="27" customHeight="1">
      <c r="A8" s="42" t="s">
        <v>31</v>
      </c>
      <c r="B8" s="42"/>
      <c r="C8" s="43">
        <f>SUM('Форма 1.1 (2016)'!C8:C19)</f>
        <v>0</v>
      </c>
      <c r="D8" s="43"/>
      <c r="E8" s="43"/>
      <c r="J8" s="5" t="s">
        <v>32</v>
      </c>
    </row>
    <row r="9" spans="1:5" s="5" customFormat="1" ht="27" customHeight="1">
      <c r="A9" s="44" t="s">
        <v>33</v>
      </c>
      <c r="B9" s="44"/>
      <c r="C9" s="45">
        <f>IF(C7=0,0,C8/C7)</f>
        <v>0</v>
      </c>
      <c r="D9" s="45"/>
      <c r="E9" s="45"/>
    </row>
    <row r="11" spans="1:5" ht="39.75" customHeight="1">
      <c r="A11" s="8" t="s">
        <v>21</v>
      </c>
      <c r="B11" s="8" t="s">
        <v>22</v>
      </c>
      <c r="C11" s="8" t="s">
        <v>34</v>
      </c>
      <c r="D11" s="8"/>
      <c r="E11" s="8"/>
    </row>
    <row r="12" spans="1:5" ht="15">
      <c r="A12" s="30" t="s">
        <v>23</v>
      </c>
      <c r="B12" s="30" t="s">
        <v>24</v>
      </c>
      <c r="C12" s="30" t="s">
        <v>25</v>
      </c>
      <c r="D12" s="30"/>
      <c r="E12" s="30"/>
    </row>
    <row r="13" ht="3" customHeight="1"/>
  </sheetData>
  <mergeCells count="9">
    <mergeCell ref="A3:E3"/>
    <mergeCell ref="A7:B7"/>
    <mergeCell ref="C7:E7"/>
    <mergeCell ref="A8:B8"/>
    <mergeCell ref="C8:E8"/>
    <mergeCell ref="A9:B9"/>
    <mergeCell ref="C9:E9"/>
    <mergeCell ref="C11:E11"/>
    <mergeCell ref="C12:E12"/>
  </mergeCells>
  <printOptions/>
  <pageMargins left="0.75" right="0.25" top="0.7868055555555555" bottom="0.39375" header="0.19652777777777777" footer="0.5118055555555555"/>
  <pageSetup horizontalDpi="300" verticalDpi="300" orientation="landscape" paperSize="9" scale="93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7" zoomScaleNormal="97" workbookViewId="0" topLeftCell="A1">
      <selection activeCell="F8" sqref="F8"/>
    </sheetView>
  </sheetViews>
  <sheetFormatPr defaultColWidth="1.00390625" defaultRowHeight="12.75"/>
  <cols>
    <col min="1" max="1" width="35.75390625" style="1" customWidth="1"/>
    <col min="2" max="2" width="6.25390625" style="1" customWidth="1"/>
    <col min="3" max="3" width="29.00390625" style="1" customWidth="1"/>
    <col min="4" max="4" width="30.25390625" style="1" customWidth="1"/>
    <col min="5" max="7" width="11.375" style="1" customWidth="1"/>
    <col min="8" max="16384" width="0.875" style="2" customWidth="1"/>
  </cols>
  <sheetData>
    <row r="1" ht="12.75" customHeight="1"/>
    <row r="2" spans="1:7" s="3" customFormat="1" ht="41.25" customHeight="1">
      <c r="A2" s="46" t="s">
        <v>35</v>
      </c>
      <c r="B2" s="46"/>
      <c r="C2" s="46"/>
      <c r="D2" s="46"/>
      <c r="E2" s="46"/>
      <c r="F2" s="46"/>
      <c r="G2" s="46"/>
    </row>
    <row r="3" spans="1:7" s="5" customFormat="1" ht="33.75" customHeight="1">
      <c r="A3" s="8"/>
      <c r="B3" s="38" t="str">
        <f>'Форма 1.1 (2016)'!B3</f>
        <v>ОАО «Элеконд»</v>
      </c>
      <c r="C3" s="38"/>
      <c r="D3" s="38"/>
      <c r="E3" s="15"/>
      <c r="F3" s="15"/>
      <c r="G3" s="15"/>
    </row>
    <row r="4" spans="1:7" s="34" customFormat="1" ht="12.75" customHeight="1">
      <c r="A4" s="8"/>
      <c r="B4" s="47" t="s">
        <v>4</v>
      </c>
      <c r="C4" s="47"/>
      <c r="D4" s="47"/>
      <c r="E4" s="12"/>
      <c r="F4" s="12"/>
      <c r="G4" s="12"/>
    </row>
    <row r="5" spans="1:7" s="5" customFormat="1" ht="13.5" customHeight="1">
      <c r="A5" s="3"/>
      <c r="B5" s="3"/>
      <c r="C5" s="3"/>
      <c r="D5" s="3"/>
      <c r="E5" s="3"/>
      <c r="F5" s="3"/>
      <c r="G5" s="3"/>
    </row>
    <row r="6" spans="1:7" s="5" customFormat="1" ht="37.5" customHeight="1">
      <c r="A6" s="48"/>
      <c r="B6" s="49" t="s">
        <v>36</v>
      </c>
      <c r="C6" s="49"/>
      <c r="D6" s="50" t="s">
        <v>37</v>
      </c>
      <c r="E6" s="51" t="s">
        <v>38</v>
      </c>
      <c r="F6" s="51"/>
      <c r="G6" s="51"/>
    </row>
    <row r="7" spans="1:7" s="5" customFormat="1" ht="18.75" customHeight="1">
      <c r="A7" s="48"/>
      <c r="B7" s="49"/>
      <c r="C7" s="49"/>
      <c r="D7" s="50"/>
      <c r="E7" s="52">
        <v>2013</v>
      </c>
      <c r="F7" s="52">
        <v>2014</v>
      </c>
      <c r="G7" s="53">
        <v>2015</v>
      </c>
    </row>
    <row r="8" spans="1:7" s="5" customFormat="1" ht="69" customHeight="1">
      <c r="A8" s="54" t="s">
        <v>33</v>
      </c>
      <c r="B8" s="55"/>
      <c r="C8" s="56"/>
      <c r="D8" s="57"/>
      <c r="E8" s="58"/>
      <c r="F8" s="59">
        <f>E8*0.985</f>
        <v>0</v>
      </c>
      <c r="G8" s="59">
        <f>F8*0.985</f>
        <v>0</v>
      </c>
    </row>
    <row r="9" spans="1:7" s="5" customFormat="1" ht="71.25" customHeight="1">
      <c r="A9" s="60" t="s">
        <v>39</v>
      </c>
      <c r="B9" s="61"/>
      <c r="C9" s="62"/>
      <c r="D9" s="63"/>
      <c r="E9" s="64">
        <f>'форма 2.4.(2016)'!C46</f>
        <v>0.8975</v>
      </c>
      <c r="F9" s="64">
        <f>'форма 2.4.(2016)'!D46</f>
        <v>0.8975</v>
      </c>
      <c r="G9" s="65">
        <f>'форма 2.4.(2016)'!E46</f>
        <v>0.8975</v>
      </c>
    </row>
    <row r="10" spans="1:7" s="34" customFormat="1" ht="20.25" customHeight="1">
      <c r="A10" s="66" t="s">
        <v>40</v>
      </c>
      <c r="B10" s="66"/>
      <c r="C10" s="66"/>
      <c r="D10" s="66"/>
      <c r="E10" s="66"/>
      <c r="F10" s="66"/>
      <c r="G10" s="66"/>
    </row>
    <row r="11" spans="1:7" s="5" customFormat="1" ht="15">
      <c r="A11" s="3"/>
      <c r="B11" s="3"/>
      <c r="C11" s="3"/>
      <c r="D11" s="3"/>
      <c r="E11" s="3"/>
      <c r="F11" s="3"/>
      <c r="G11" s="3"/>
    </row>
    <row r="12" spans="1:7" s="5" customFormat="1" ht="28.5" customHeight="1">
      <c r="A12" s="3"/>
      <c r="B12" s="3"/>
      <c r="C12" s="8"/>
      <c r="D12" s="8"/>
      <c r="E12" s="8"/>
      <c r="F12" s="8"/>
      <c r="G12" s="8"/>
    </row>
    <row r="13" spans="1:7" s="5" customFormat="1" ht="13.5" customHeight="1">
      <c r="A13" s="67"/>
      <c r="B13" s="3"/>
      <c r="C13" s="68"/>
      <c r="D13" s="68"/>
      <c r="E13" s="12"/>
      <c r="F13" s="68"/>
      <c r="G13" s="68"/>
    </row>
    <row r="14" spans="1:7" s="5" customFormat="1" ht="15">
      <c r="A14" s="30" t="s">
        <v>23</v>
      </c>
      <c r="B14" s="30"/>
      <c r="C14" s="47" t="s">
        <v>24</v>
      </c>
      <c r="D14" s="47"/>
      <c r="E14" s="3"/>
      <c r="F14" s="47" t="s">
        <v>25</v>
      </c>
      <c r="G14" s="47"/>
    </row>
    <row r="15" spans="1:7" s="5" customFormat="1" ht="15">
      <c r="A15" s="3"/>
      <c r="B15" s="3"/>
      <c r="C15" s="3"/>
      <c r="D15" s="3"/>
      <c r="E15" s="3"/>
      <c r="F15" s="3"/>
      <c r="G15" s="3"/>
    </row>
    <row r="16" spans="1:7" s="34" customFormat="1" ht="15">
      <c r="A16" s="3"/>
      <c r="B16" s="3"/>
      <c r="C16" s="3"/>
      <c r="D16" s="3"/>
      <c r="E16" s="3"/>
      <c r="F16" s="3"/>
      <c r="G16" s="3"/>
    </row>
    <row r="17" spans="1:7" s="5" customFormat="1" ht="15">
      <c r="A17" s="3"/>
      <c r="B17" s="3"/>
      <c r="C17" s="3"/>
      <c r="D17" s="3"/>
      <c r="E17" s="3"/>
      <c r="F17" s="3"/>
      <c r="G17" s="3"/>
    </row>
    <row r="18" spans="1:7" s="5" customFormat="1" ht="16.5" customHeight="1">
      <c r="A18" s="3"/>
      <c r="B18" s="3"/>
      <c r="C18" s="3"/>
      <c r="D18" s="3"/>
      <c r="E18" s="3"/>
      <c r="F18" s="3"/>
      <c r="G18" s="3"/>
    </row>
  </sheetData>
  <mergeCells count="14">
    <mergeCell ref="A2:G2"/>
    <mergeCell ref="B3:D3"/>
    <mergeCell ref="B4:D4"/>
    <mergeCell ref="A6:A7"/>
    <mergeCell ref="B6:C7"/>
    <mergeCell ref="D6:D7"/>
    <mergeCell ref="E6:G6"/>
    <mergeCell ref="A10:G10"/>
    <mergeCell ref="C12:D12"/>
    <mergeCell ref="E12:G12"/>
    <mergeCell ref="C13:D13"/>
    <mergeCell ref="F13:G13"/>
    <mergeCell ref="C14:D14"/>
    <mergeCell ref="F14:G14"/>
  </mergeCells>
  <printOptions/>
  <pageMargins left="0.5902777777777778" right="0.3902777777777778" top="0.4" bottom="0.2798611111111111" header="0.19652777777777777" footer="0.5118055555555555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7" zoomScaleNormal="97" workbookViewId="0" topLeftCell="A1">
      <selection activeCell="E7" sqref="E7"/>
    </sheetView>
  </sheetViews>
  <sheetFormatPr defaultColWidth="1.00390625" defaultRowHeight="12.75"/>
  <cols>
    <col min="1" max="1" width="35.75390625" style="1" customWidth="1"/>
    <col min="2" max="2" width="6.25390625" style="1" customWidth="1"/>
    <col min="3" max="3" width="29.00390625" style="1" customWidth="1"/>
    <col min="4" max="4" width="30.25390625" style="1" customWidth="1"/>
    <col min="5" max="7" width="11.375" style="1" customWidth="1"/>
    <col min="8" max="16384" width="0.875" style="2" customWidth="1"/>
  </cols>
  <sheetData>
    <row r="1" ht="12.75" customHeight="1"/>
    <row r="2" spans="1:7" s="3" customFormat="1" ht="41.25" customHeight="1">
      <c r="A2" s="46" t="s">
        <v>35</v>
      </c>
      <c r="B2" s="46"/>
      <c r="C2" s="46"/>
      <c r="D2" s="46"/>
      <c r="E2" s="46"/>
      <c r="F2" s="46"/>
      <c r="G2" s="46"/>
    </row>
    <row r="3" spans="1:7" s="5" customFormat="1" ht="33.75" customHeight="1">
      <c r="A3" s="8"/>
      <c r="B3" s="38" t="str">
        <f>'Форма 1.1 (2016)'!B3</f>
        <v>ОАО «Элеконд»</v>
      </c>
      <c r="C3" s="38"/>
      <c r="D3" s="38"/>
      <c r="E3" s="15"/>
      <c r="F3" s="15"/>
      <c r="G3" s="15"/>
    </row>
    <row r="4" spans="1:7" s="34" customFormat="1" ht="12.75" customHeight="1">
      <c r="A4" s="8"/>
      <c r="B4" s="47" t="s">
        <v>4</v>
      </c>
      <c r="C4" s="47"/>
      <c r="D4" s="47"/>
      <c r="E4" s="12"/>
      <c r="F4" s="12"/>
      <c r="G4" s="12"/>
    </row>
    <row r="5" spans="1:7" s="5" customFormat="1" ht="13.5" customHeight="1">
      <c r="A5" s="3"/>
      <c r="B5" s="3"/>
      <c r="C5" s="3"/>
      <c r="D5" s="3"/>
      <c r="E5" s="3"/>
      <c r="F5" s="3"/>
      <c r="G5" s="3"/>
    </row>
    <row r="6" spans="1:7" s="5" customFormat="1" ht="37.5" customHeight="1">
      <c r="A6" s="48"/>
      <c r="B6" s="49" t="s">
        <v>36</v>
      </c>
      <c r="C6" s="49"/>
      <c r="D6" s="50" t="s">
        <v>37</v>
      </c>
      <c r="E6" s="51" t="s">
        <v>38</v>
      </c>
      <c r="F6" s="51"/>
      <c r="G6" s="51"/>
    </row>
    <row r="7" spans="1:7" s="5" customFormat="1" ht="18.75" customHeight="1">
      <c r="A7" s="48"/>
      <c r="B7" s="49"/>
      <c r="C7" s="49"/>
      <c r="D7" s="50"/>
      <c r="E7" s="52">
        <v>2013</v>
      </c>
      <c r="F7" s="52">
        <v>2014</v>
      </c>
      <c r="G7" s="53">
        <v>2015</v>
      </c>
    </row>
    <row r="8" spans="1:7" s="5" customFormat="1" ht="69" customHeight="1">
      <c r="A8" s="54" t="s">
        <v>33</v>
      </c>
      <c r="B8" s="55"/>
      <c r="C8" s="56"/>
      <c r="D8" s="57"/>
      <c r="E8" s="58"/>
      <c r="F8" s="59">
        <f>E8*0.985</f>
        <v>0</v>
      </c>
      <c r="G8" s="59">
        <f>F8*0.985</f>
        <v>0</v>
      </c>
    </row>
    <row r="9" spans="1:7" s="5" customFormat="1" ht="71.25" customHeight="1">
      <c r="A9" s="60" t="s">
        <v>39</v>
      </c>
      <c r="B9" s="61"/>
      <c r="C9" s="62"/>
      <c r="D9" s="63"/>
      <c r="E9" s="64">
        <f>'форма 2.4.(2016)'!C46</f>
        <v>0.8975</v>
      </c>
      <c r="F9" s="64">
        <f>'форма 2.4.(2016)'!D46</f>
        <v>0.8975</v>
      </c>
      <c r="G9" s="65">
        <f>'форма 2.4.(2016)'!E46</f>
        <v>0.8975</v>
      </c>
    </row>
    <row r="10" spans="1:7" s="34" customFormat="1" ht="20.25" customHeight="1">
      <c r="A10" s="66" t="s">
        <v>40</v>
      </c>
      <c r="B10" s="66"/>
      <c r="C10" s="66"/>
      <c r="D10" s="66"/>
      <c r="E10" s="66"/>
      <c r="F10" s="66"/>
      <c r="G10" s="66"/>
    </row>
    <row r="11" spans="1:7" s="5" customFormat="1" ht="15">
      <c r="A11" s="3"/>
      <c r="B11" s="3"/>
      <c r="C11" s="3"/>
      <c r="D11" s="3"/>
      <c r="E11" s="3"/>
      <c r="F11" s="3"/>
      <c r="G11" s="3"/>
    </row>
    <row r="12" spans="1:7" s="5" customFormat="1" ht="28.5" customHeight="1">
      <c r="A12" s="3"/>
      <c r="B12" s="3"/>
      <c r="C12" s="8"/>
      <c r="D12" s="8"/>
      <c r="E12" s="8"/>
      <c r="F12" s="8"/>
      <c r="G12" s="8"/>
    </row>
    <row r="13" spans="1:7" s="5" customFormat="1" ht="13.5" customHeight="1">
      <c r="A13" s="67"/>
      <c r="B13" s="3"/>
      <c r="C13" s="68"/>
      <c r="D13" s="68"/>
      <c r="E13" s="12"/>
      <c r="F13" s="68"/>
      <c r="G13" s="68"/>
    </row>
    <row r="14" spans="1:7" s="5" customFormat="1" ht="15">
      <c r="A14" s="30" t="s">
        <v>23</v>
      </c>
      <c r="B14" s="30"/>
      <c r="C14" s="47" t="s">
        <v>24</v>
      </c>
      <c r="D14" s="47"/>
      <c r="E14" s="3"/>
      <c r="F14" s="47" t="s">
        <v>25</v>
      </c>
      <c r="G14" s="47"/>
    </row>
    <row r="15" spans="1:7" s="5" customFormat="1" ht="15">
      <c r="A15" s="3"/>
      <c r="B15" s="3"/>
      <c r="C15" s="3"/>
      <c r="D15" s="3"/>
      <c r="E15" s="3"/>
      <c r="F15" s="3"/>
      <c r="G15" s="3"/>
    </row>
    <row r="16" spans="1:7" s="34" customFormat="1" ht="15">
      <c r="A16" s="3"/>
      <c r="B16" s="3"/>
      <c r="C16" s="3"/>
      <c r="D16" s="3"/>
      <c r="E16" s="3"/>
      <c r="F16" s="3"/>
      <c r="G16" s="3"/>
    </row>
    <row r="17" spans="1:7" s="5" customFormat="1" ht="15">
      <c r="A17" s="3"/>
      <c r="B17" s="3"/>
      <c r="C17" s="3"/>
      <c r="D17" s="3"/>
      <c r="E17" s="3"/>
      <c r="F17" s="3"/>
      <c r="G17" s="3"/>
    </row>
    <row r="18" spans="1:7" s="5" customFormat="1" ht="16.5" customHeight="1">
      <c r="A18" s="3"/>
      <c r="B18" s="3"/>
      <c r="C18" s="3"/>
      <c r="D18" s="3"/>
      <c r="E18" s="3"/>
      <c r="F18" s="3"/>
      <c r="G18" s="3"/>
    </row>
  </sheetData>
  <mergeCells count="14">
    <mergeCell ref="A2:G2"/>
    <mergeCell ref="B3:D3"/>
    <mergeCell ref="B4:D4"/>
    <mergeCell ref="A6:A7"/>
    <mergeCell ref="B6:C7"/>
    <mergeCell ref="D6:D7"/>
    <mergeCell ref="E6:G6"/>
    <mergeCell ref="A10:G10"/>
    <mergeCell ref="C12:D12"/>
    <mergeCell ref="E12:G12"/>
    <mergeCell ref="C13:D13"/>
    <mergeCell ref="F13:G13"/>
    <mergeCell ref="C14:D14"/>
    <mergeCell ref="F14:G14"/>
  </mergeCells>
  <printOptions/>
  <pageMargins left="0.5902777777777778" right="0.3902777777777778" top="0.4" bottom="0.2798611111111111" header="0.19652777777777777" footer="0.5118055555555555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35"/>
  <sheetViews>
    <sheetView zoomScale="97" zoomScaleNormal="97" workbookViewId="0" topLeftCell="A25">
      <selection activeCell="C9" sqref="C9"/>
    </sheetView>
  </sheetViews>
  <sheetFormatPr defaultColWidth="1.00390625" defaultRowHeight="12.75"/>
  <cols>
    <col min="1" max="1" width="50.625" style="69" customWidth="1"/>
    <col min="2" max="2" width="15.125" style="1" customWidth="1"/>
    <col min="3" max="4" width="13.25390625" style="1" customWidth="1"/>
    <col min="5" max="5" width="10.875" style="1" customWidth="1"/>
    <col min="6" max="6" width="13.25390625" style="1" customWidth="1"/>
    <col min="7" max="10" width="0.875" style="2" customWidth="1"/>
    <col min="11" max="11" width="64.00390625" style="2" customWidth="1"/>
    <col min="12" max="16384" width="0.875" style="2" customWidth="1"/>
  </cols>
  <sheetData>
    <row r="1" spans="1:108" ht="43.5" customHeight="1">
      <c r="A1" s="70" t="s">
        <v>41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</row>
    <row r="2" spans="1:6" s="72" customFormat="1" ht="15">
      <c r="A2" s="70" t="str">
        <f>'Форма 1.1 (2016)'!B3</f>
        <v>ОАО «Элеконд»</v>
      </c>
      <c r="B2" s="70"/>
      <c r="C2" s="70"/>
      <c r="D2" s="70"/>
      <c r="E2" s="70"/>
      <c r="F2" s="70"/>
    </row>
    <row r="3" spans="5:6" ht="15">
      <c r="E3" s="7">
        <v>2016</v>
      </c>
      <c r="F3" s="9" t="s">
        <v>3</v>
      </c>
    </row>
    <row r="4" spans="1:6" s="76" customFormat="1" ht="15" customHeight="1">
      <c r="A4" s="73" t="s">
        <v>42</v>
      </c>
      <c r="B4" s="74" t="s">
        <v>43</v>
      </c>
      <c r="C4" s="74"/>
      <c r="D4" s="74" t="s">
        <v>44</v>
      </c>
      <c r="E4" s="74" t="s">
        <v>45</v>
      </c>
      <c r="F4" s="75" t="s">
        <v>46</v>
      </c>
    </row>
    <row r="5" spans="1:6" s="76" customFormat="1" ht="29.25">
      <c r="A5" s="73"/>
      <c r="B5" s="77" t="s">
        <v>47</v>
      </c>
      <c r="C5" s="77" t="s">
        <v>48</v>
      </c>
      <c r="D5" s="74"/>
      <c r="E5" s="74"/>
      <c r="F5" s="75"/>
    </row>
    <row r="6" spans="1:6" s="81" customFormat="1" ht="15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80">
        <v>6</v>
      </c>
    </row>
    <row r="7" spans="1:6" ht="63" customHeight="1">
      <c r="A7" s="82" t="s">
        <v>49</v>
      </c>
      <c r="B7" s="83" t="s">
        <v>50</v>
      </c>
      <c r="C7" s="83" t="s">
        <v>50</v>
      </c>
      <c r="D7" s="84" t="s">
        <v>50</v>
      </c>
      <c r="E7" s="83" t="s">
        <v>50</v>
      </c>
      <c r="F7" s="85">
        <f>(F9+F10)/2</f>
        <v>2</v>
      </c>
    </row>
    <row r="8" spans="1:11" ht="17.25" customHeight="1">
      <c r="A8" s="86" t="s">
        <v>51</v>
      </c>
      <c r="B8" s="83"/>
      <c r="C8" s="83"/>
      <c r="D8" s="87"/>
      <c r="E8" s="83"/>
      <c r="F8" s="88"/>
      <c r="K8" s="89" t="s">
        <v>52</v>
      </c>
    </row>
    <row r="9" spans="1:11" ht="66" customHeight="1">
      <c r="A9" s="90" t="s">
        <v>53</v>
      </c>
      <c r="B9" s="91">
        <v>0.0625</v>
      </c>
      <c r="C9" s="92">
        <f>'форма 2.4.(2016)'!D9</f>
        <v>0.0625</v>
      </c>
      <c r="D9" s="84">
        <f>IF(B9=C9,1,IF(AND(C9=0,B9&gt;0),1.2,B9/C9))</f>
        <v>1</v>
      </c>
      <c r="E9" s="83" t="s">
        <v>54</v>
      </c>
      <c r="F9" s="93">
        <f>IF(AND(D9&gt;=80%,D9&lt;=120%),2,IF(D9&lt;80%,3,1))</f>
        <v>2</v>
      </c>
      <c r="K9" s="94" t="s">
        <v>55</v>
      </c>
    </row>
    <row r="10" spans="1:11" ht="84.75" customHeight="1">
      <c r="A10" s="90" t="s">
        <v>56</v>
      </c>
      <c r="B10" s="95">
        <f>B12+B13+B14+B15</f>
        <v>9</v>
      </c>
      <c r="C10" s="95">
        <f>C12+C13+C14+C15</f>
        <v>9</v>
      </c>
      <c r="D10" s="84">
        <f>IF(B10=C10,1,IF(AND(C10=0,B10&gt;0),1.2,B10/C10))</f>
        <v>1</v>
      </c>
      <c r="E10" s="83" t="s">
        <v>54</v>
      </c>
      <c r="F10" s="93">
        <f>IF(AND(D10&gt;=80%,D10&lt;=120%),2,IF(D10&lt;80%,3,1))</f>
        <v>2</v>
      </c>
      <c r="K10" s="96" t="s">
        <v>57</v>
      </c>
    </row>
    <row r="11" spans="1:6" ht="15">
      <c r="A11" s="86" t="s">
        <v>58</v>
      </c>
      <c r="B11" s="83"/>
      <c r="C11" s="83"/>
      <c r="D11" s="84"/>
      <c r="E11" s="83"/>
      <c r="F11" s="88"/>
    </row>
    <row r="12" spans="1:6" ht="35.25" customHeight="1">
      <c r="A12" s="86" t="s">
        <v>59</v>
      </c>
      <c r="B12" s="97">
        <v>2</v>
      </c>
      <c r="C12" s="83">
        <f>'форма 2.4.(2016)'!D10</f>
        <v>2</v>
      </c>
      <c r="D12" s="84">
        <f>IF(B12=C12,1,IF(AND(C12=0,B12&gt;0),1.2,B12/C12))</f>
        <v>1</v>
      </c>
      <c r="E12" s="83" t="s">
        <v>50</v>
      </c>
      <c r="F12" s="88" t="s">
        <v>50</v>
      </c>
    </row>
    <row r="13" spans="1:6" ht="57.75">
      <c r="A13" s="86" t="s">
        <v>60</v>
      </c>
      <c r="B13" s="97">
        <v>0</v>
      </c>
      <c r="C13" s="83">
        <f>'форма 2.4.(2016)'!D11</f>
        <v>0</v>
      </c>
      <c r="D13" s="84">
        <f>IF(B13=C13,1,IF(AND(C13=0,B13&gt;0),1.2,B13/C13))</f>
        <v>1</v>
      </c>
      <c r="E13" s="83" t="s">
        <v>50</v>
      </c>
      <c r="F13" s="88" t="s">
        <v>50</v>
      </c>
    </row>
    <row r="14" spans="1:6" ht="43.5">
      <c r="A14" s="86" t="s">
        <v>61</v>
      </c>
      <c r="B14" s="97">
        <v>0</v>
      </c>
      <c r="C14" s="83">
        <f>'форма 2.4.(2016)'!D12</f>
        <v>0</v>
      </c>
      <c r="D14" s="84">
        <f>IF(B14=C14,1,IF(AND(C14=0,B14&gt;0),1.2,B14/C14))</f>
        <v>1</v>
      </c>
      <c r="E14" s="83" t="s">
        <v>50</v>
      </c>
      <c r="F14" s="88" t="s">
        <v>50</v>
      </c>
    </row>
    <row r="15" spans="1:6" ht="57.75">
      <c r="A15" s="86" t="s">
        <v>62</v>
      </c>
      <c r="B15" s="97">
        <v>7</v>
      </c>
      <c r="C15" s="83">
        <f>'форма 2.4.(2016)'!D13</f>
        <v>7</v>
      </c>
      <c r="D15" s="84">
        <f>IF(B15=C15,1,IF(AND(C15=0,B15&gt;0),1.2,B15/C15))</f>
        <v>1</v>
      </c>
      <c r="E15" s="83" t="s">
        <v>50</v>
      </c>
      <c r="F15" s="88" t="s">
        <v>50</v>
      </c>
    </row>
    <row r="16" spans="1:6" ht="69" customHeight="1">
      <c r="A16" s="82" t="s">
        <v>63</v>
      </c>
      <c r="B16" s="83" t="s">
        <v>50</v>
      </c>
      <c r="C16" s="83" t="s">
        <v>50</v>
      </c>
      <c r="D16" s="84" t="s">
        <v>50</v>
      </c>
      <c r="E16" s="83" t="s">
        <v>50</v>
      </c>
      <c r="F16" s="85">
        <f>(F18+F19+F20)/3</f>
        <v>2</v>
      </c>
    </row>
    <row r="17" spans="1:6" ht="15">
      <c r="A17" s="86" t="s">
        <v>64</v>
      </c>
      <c r="B17" s="83"/>
      <c r="C17" s="83"/>
      <c r="D17" s="84"/>
      <c r="E17" s="83"/>
      <c r="F17" s="88"/>
    </row>
    <row r="18" spans="1:6" ht="43.5">
      <c r="A18" s="90" t="s">
        <v>65</v>
      </c>
      <c r="B18" s="98">
        <v>1</v>
      </c>
      <c r="C18" s="83">
        <f>'форма 2.4.(2016)'!D14</f>
        <v>1</v>
      </c>
      <c r="D18" s="84">
        <f aca="true" t="shared" si="0" ref="D18:D24">IF(B18=C18,1,IF(AND(C18=0,B18&gt;0),1.2,B18/C18))</f>
        <v>1</v>
      </c>
      <c r="E18" s="83" t="s">
        <v>54</v>
      </c>
      <c r="F18" s="93">
        <f>IF(AND(D18&gt;=80%,D18&lt;=120%),2,IF(D18&lt;80%,3,1))</f>
        <v>2</v>
      </c>
    </row>
    <row r="19" spans="1:6" ht="57.75">
      <c r="A19" s="90" t="s">
        <v>66</v>
      </c>
      <c r="B19" s="98">
        <v>0</v>
      </c>
      <c r="C19" s="83">
        <f>'форма 2.4.(2016)'!D15</f>
        <v>0</v>
      </c>
      <c r="D19" s="84">
        <f t="shared" si="0"/>
        <v>1</v>
      </c>
      <c r="E19" s="83" t="s">
        <v>54</v>
      </c>
      <c r="F19" s="93">
        <f>IF(AND(D19&gt;=80%,D19&lt;=120%),2,IF(D19&lt;80%,3,1))</f>
        <v>2</v>
      </c>
    </row>
    <row r="20" spans="1:6" ht="67.5" customHeight="1">
      <c r="A20" s="90" t="s">
        <v>67</v>
      </c>
      <c r="B20" s="98">
        <v>0</v>
      </c>
      <c r="C20" s="83">
        <f>'форма 2.4.(2016)'!D16</f>
        <v>0</v>
      </c>
      <c r="D20" s="84">
        <f t="shared" si="0"/>
        <v>1</v>
      </c>
      <c r="E20" s="83" t="s">
        <v>54</v>
      </c>
      <c r="F20" s="93">
        <f>IF(AND(D20&gt;=80%,D20&lt;=120%),2,IF(D20&lt;80%,3,1))</f>
        <v>2</v>
      </c>
    </row>
    <row r="21" spans="1:6" ht="83.25" customHeight="1">
      <c r="A21" s="82" t="s">
        <v>68</v>
      </c>
      <c r="B21" s="97">
        <v>1</v>
      </c>
      <c r="C21" s="83">
        <f>'форма 2.4.(2016)'!D17</f>
        <v>1</v>
      </c>
      <c r="D21" s="84">
        <f t="shared" si="0"/>
        <v>1</v>
      </c>
      <c r="E21" s="83" t="s">
        <v>54</v>
      </c>
      <c r="F21" s="93">
        <f>IF(AND(D21&gt;=80%,D21&lt;=120%),2,IF(D21&lt;80%,3,1))</f>
        <v>2</v>
      </c>
    </row>
    <row r="22" spans="1:6" ht="98.25" customHeight="1">
      <c r="A22" s="82" t="s">
        <v>69</v>
      </c>
      <c r="B22" s="97">
        <v>1</v>
      </c>
      <c r="C22" s="83">
        <f>'форма 2.4.(2016)'!D18</f>
        <v>1</v>
      </c>
      <c r="D22" s="84">
        <f t="shared" si="0"/>
        <v>1</v>
      </c>
      <c r="E22" s="83" t="s">
        <v>54</v>
      </c>
      <c r="F22" s="93">
        <f>IF(AND(D22&gt;=80%,D22&lt;=120%),2,IF(D22&lt;80%,3,1))</f>
        <v>2</v>
      </c>
    </row>
    <row r="23" spans="1:6" ht="69" customHeight="1">
      <c r="A23" s="82" t="s">
        <v>70</v>
      </c>
      <c r="B23" s="83" t="s">
        <v>50</v>
      </c>
      <c r="C23" s="84" t="s">
        <v>50</v>
      </c>
      <c r="D23" s="84" t="s">
        <v>50</v>
      </c>
      <c r="E23" s="83" t="s">
        <v>50</v>
      </c>
      <c r="F23" s="93">
        <f>F24</f>
        <v>2</v>
      </c>
    </row>
    <row r="24" spans="1:6" ht="104.25" customHeight="1">
      <c r="A24" s="86" t="s">
        <v>71</v>
      </c>
      <c r="B24" s="99">
        <v>0</v>
      </c>
      <c r="C24" s="84">
        <f>'форма 2.4.(2016)'!D19</f>
        <v>0</v>
      </c>
      <c r="D24" s="84">
        <f t="shared" si="0"/>
        <v>1</v>
      </c>
      <c r="E24" s="83" t="s">
        <v>72</v>
      </c>
      <c r="F24" s="93">
        <f>IF(AND(D24&gt;=80%,D24&lt;=120%),2,IF(D24&lt;80%,1,3))</f>
        <v>2</v>
      </c>
    </row>
    <row r="25" spans="1:6" ht="14.25" customHeight="1">
      <c r="A25" s="86"/>
      <c r="B25" s="100"/>
      <c r="C25" s="83"/>
      <c r="D25" s="84"/>
      <c r="E25" s="83"/>
      <c r="F25" s="93"/>
    </row>
    <row r="26" spans="1:6" ht="57.75">
      <c r="A26" s="82" t="s">
        <v>73</v>
      </c>
      <c r="B26" s="83" t="s">
        <v>50</v>
      </c>
      <c r="C26" s="83" t="s">
        <v>50</v>
      </c>
      <c r="D26" s="84" t="s">
        <v>50</v>
      </c>
      <c r="E26" s="83" t="s">
        <v>50</v>
      </c>
      <c r="F26" s="85">
        <f>(F28+F29)/2</f>
        <v>2</v>
      </c>
    </row>
    <row r="27" spans="1:6" ht="15">
      <c r="A27" s="86" t="s">
        <v>64</v>
      </c>
      <c r="B27" s="83"/>
      <c r="C27" s="83"/>
      <c r="D27" s="84"/>
      <c r="E27" s="83"/>
      <c r="F27" s="88"/>
    </row>
    <row r="28" spans="1:6" ht="84.75" customHeight="1">
      <c r="A28" s="90" t="s">
        <v>74</v>
      </c>
      <c r="B28" s="91">
        <v>1</v>
      </c>
      <c r="C28" s="101">
        <f>'форма 2.4.(2016)'!D20</f>
        <v>1</v>
      </c>
      <c r="D28" s="84">
        <f>IF(B28=C28,1,IF(AND(C28=0,B28&gt;0),1.2,B28/C28))</f>
        <v>1</v>
      </c>
      <c r="E28" s="83" t="s">
        <v>72</v>
      </c>
      <c r="F28" s="93">
        <f>IF(AND(D28&gt;=80%,D28&lt;=120%),2,IF(D28&lt;80%,1,3))</f>
        <v>2</v>
      </c>
    </row>
    <row r="29" spans="1:6" ht="115.5" customHeight="1">
      <c r="A29" s="90" t="s">
        <v>75</v>
      </c>
      <c r="B29" s="91">
        <v>0</v>
      </c>
      <c r="C29" s="101">
        <f>'форма 2.4.(2016)'!D21</f>
        <v>0</v>
      </c>
      <c r="D29" s="84">
        <f>IF(B29=C29,1,IF(AND(C29=0,B29&gt;0),1.2,B29/C29))</f>
        <v>1</v>
      </c>
      <c r="E29" s="83" t="s">
        <v>72</v>
      </c>
      <c r="F29" s="93">
        <f>IF(AND(D29&gt;=80%,D29&lt;=120%),2,IF(D29&lt;80%,1,3))</f>
        <v>2</v>
      </c>
    </row>
    <row r="30" spans="1:6" ht="23.25" customHeight="1">
      <c r="A30" s="102" t="s">
        <v>76</v>
      </c>
      <c r="B30" s="103" t="s">
        <v>50</v>
      </c>
      <c r="C30" s="103" t="s">
        <v>50</v>
      </c>
      <c r="D30" s="104" t="s">
        <v>50</v>
      </c>
      <c r="E30" s="103" t="s">
        <v>50</v>
      </c>
      <c r="F30" s="105">
        <f>(F7+F16+F21+F22+F23+F26)/6</f>
        <v>2</v>
      </c>
    </row>
    <row r="32" spans="1:5" s="2" customFormat="1" ht="29.25" customHeight="1">
      <c r="A32" s="106" t="s">
        <v>21</v>
      </c>
      <c r="C32" s="8" t="s">
        <v>22</v>
      </c>
      <c r="D32" s="8"/>
      <c r="E32" s="8" t="s">
        <v>34</v>
      </c>
    </row>
    <row r="33" spans="1:5" s="2" customFormat="1" ht="15">
      <c r="A33" s="107" t="s">
        <v>23</v>
      </c>
      <c r="C33" s="30" t="s">
        <v>24</v>
      </c>
      <c r="D33" s="30"/>
      <c r="E33" s="30" t="s">
        <v>25</v>
      </c>
    </row>
    <row r="35" ht="19.5">
      <c r="A35" s="33" t="s">
        <v>27</v>
      </c>
    </row>
  </sheetData>
  <mergeCells count="7">
    <mergeCell ref="A1:F1"/>
    <mergeCell ref="A2:F2"/>
    <mergeCell ref="A4:A5"/>
    <mergeCell ref="B4:C4"/>
    <mergeCell ref="D4:D5"/>
    <mergeCell ref="E4:E5"/>
    <mergeCell ref="F4:F5"/>
  </mergeCells>
  <printOptions/>
  <pageMargins left="0.7875" right="0.31527777777777777" top="0.3194444444444444" bottom="0.39375" header="0.19652777777777777" footer="0.5118055555555555"/>
  <pageSetup horizontalDpi="300" verticalDpi="300" orientation="portrait" paperSize="9" scale="4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zoomScale="97" zoomScaleNormal="97" zoomScaleSheetLayoutView="147" workbookViewId="0" topLeftCell="A22">
      <selection activeCell="B23" sqref="B23"/>
    </sheetView>
  </sheetViews>
  <sheetFormatPr defaultColWidth="1.00390625" defaultRowHeight="12.75"/>
  <cols>
    <col min="1" max="1" width="53.125" style="108" customWidth="1"/>
    <col min="2" max="2" width="14.875" style="108" customWidth="1"/>
    <col min="3" max="5" width="12.875" style="108" customWidth="1"/>
    <col min="6" max="6" width="13.25390625" style="108" customWidth="1"/>
    <col min="7" max="16384" width="0.875" style="2" customWidth="1"/>
  </cols>
  <sheetData>
    <row r="2" spans="1:6" ht="26.25" customHeight="1">
      <c r="A2" s="109" t="s">
        <v>77</v>
      </c>
      <c r="B2" s="109"/>
      <c r="C2" s="109"/>
      <c r="D2" s="109"/>
      <c r="E2" s="109"/>
      <c r="F2" s="109"/>
    </row>
    <row r="3" spans="1:6" s="72" customFormat="1" ht="15">
      <c r="A3" s="109" t="str">
        <f>'Форма 1.1 (2016)'!B3</f>
        <v>ОАО «Элеконд»</v>
      </c>
      <c r="B3" s="109"/>
      <c r="C3" s="109"/>
      <c r="D3" s="109"/>
      <c r="E3" s="109"/>
      <c r="F3" s="109"/>
    </row>
    <row r="4" spans="5:6" ht="15">
      <c r="E4" s="110">
        <f>'форма 2.1 (2016)'!E3</f>
        <v>2016</v>
      </c>
      <c r="F4" s="15" t="s">
        <v>3</v>
      </c>
    </row>
    <row r="5" spans="1:6" s="76" customFormat="1" ht="15" customHeight="1">
      <c r="A5" s="73" t="s">
        <v>42</v>
      </c>
      <c r="B5" s="74" t="s">
        <v>43</v>
      </c>
      <c r="C5" s="74"/>
      <c r="D5" s="74" t="s">
        <v>44</v>
      </c>
      <c r="E5" s="74" t="s">
        <v>45</v>
      </c>
      <c r="F5" s="75" t="s">
        <v>46</v>
      </c>
    </row>
    <row r="6" spans="1:6" s="76" customFormat="1" ht="29.25">
      <c r="A6" s="73"/>
      <c r="B6" s="77" t="s">
        <v>47</v>
      </c>
      <c r="C6" s="77" t="s">
        <v>48</v>
      </c>
      <c r="D6" s="74"/>
      <c r="E6" s="74"/>
      <c r="F6" s="75"/>
    </row>
    <row r="7" spans="1:6" s="81" customFormat="1" ht="1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3">
        <v>6</v>
      </c>
    </row>
    <row r="8" spans="1:6" ht="43.5">
      <c r="A8" s="82" t="s">
        <v>78</v>
      </c>
      <c r="B8" s="114" t="s">
        <v>50</v>
      </c>
      <c r="C8" s="114" t="s">
        <v>50</v>
      </c>
      <c r="D8" s="115" t="s">
        <v>50</v>
      </c>
      <c r="E8" s="116" t="s">
        <v>50</v>
      </c>
      <c r="F8" s="117">
        <f>(F10+F11+F14)/3</f>
        <v>0.4166666666666667</v>
      </c>
    </row>
    <row r="9" spans="1:6" ht="15">
      <c r="A9" s="86" t="s">
        <v>64</v>
      </c>
      <c r="B9" s="116"/>
      <c r="C9" s="116"/>
      <c r="D9" s="115"/>
      <c r="E9" s="116"/>
      <c r="F9" s="118"/>
    </row>
    <row r="10" spans="1:6" ht="69" customHeight="1">
      <c r="A10" s="90" t="s">
        <v>79</v>
      </c>
      <c r="B10" s="119">
        <v>7</v>
      </c>
      <c r="C10" s="120">
        <f>'форма 2.4.(2016)'!D23</f>
        <v>7</v>
      </c>
      <c r="D10" s="84">
        <f aca="true" t="shared" si="0" ref="D10:D16">IF(B10=C10,1,IF(AND(C10=0,B10&gt;0),1.2,B10/C10))</f>
        <v>1</v>
      </c>
      <c r="E10" s="121" t="s">
        <v>72</v>
      </c>
      <c r="F10" s="93">
        <f>IF(AND(D10&gt;=80%,D10&lt;=120%),0.5,IF(D10&lt;80%,0.25,0.75))</f>
        <v>0.5</v>
      </c>
    </row>
    <row r="11" spans="1:6" ht="52.5" customHeight="1">
      <c r="A11" s="122" t="s">
        <v>80</v>
      </c>
      <c r="B11" s="114" t="s">
        <v>50</v>
      </c>
      <c r="C11" s="114" t="s">
        <v>50</v>
      </c>
      <c r="D11" s="84" t="s">
        <v>50</v>
      </c>
      <c r="E11" s="121" t="s">
        <v>50</v>
      </c>
      <c r="F11" s="93">
        <f>(F12+F13)/2</f>
        <v>0.5</v>
      </c>
    </row>
    <row r="12" spans="1:6" ht="54" customHeight="1">
      <c r="A12" s="86" t="s">
        <v>81</v>
      </c>
      <c r="B12" s="123">
        <v>30</v>
      </c>
      <c r="C12" s="124">
        <f>'форма 2.4.(2016)'!D24</f>
        <v>30</v>
      </c>
      <c r="D12" s="84">
        <f t="shared" si="0"/>
        <v>1</v>
      </c>
      <c r="E12" s="121" t="s">
        <v>72</v>
      </c>
      <c r="F12" s="93">
        <f>IF(AND(D12&gt;=80%,D12&lt;=120%),0.5,IF(D12&lt;80%,0.25,0.75))</f>
        <v>0.5</v>
      </c>
    </row>
    <row r="13" spans="1:6" ht="26.25" customHeight="1">
      <c r="A13" s="86" t="s">
        <v>82</v>
      </c>
      <c r="B13" s="123">
        <v>30</v>
      </c>
      <c r="C13" s="124">
        <f>'форма 2.4.(2016)'!D25</f>
        <v>30</v>
      </c>
      <c r="D13" s="84">
        <f t="shared" si="0"/>
        <v>1</v>
      </c>
      <c r="E13" s="121" t="s">
        <v>72</v>
      </c>
      <c r="F13" s="93">
        <f>IF(AND(D13&gt;=80%,D13&lt;=120%),0.5,IF(D13&lt;80%,0.25,0.75))</f>
        <v>0.5</v>
      </c>
    </row>
    <row r="14" spans="1:6" ht="117.75" customHeight="1">
      <c r="A14" s="90" t="s">
        <v>83</v>
      </c>
      <c r="B14" s="125">
        <v>0</v>
      </c>
      <c r="C14" s="126">
        <f>'форма 2.4.(2016)'!D26</f>
        <v>100</v>
      </c>
      <c r="D14" s="84">
        <f t="shared" si="0"/>
        <v>0</v>
      </c>
      <c r="E14" s="121" t="s">
        <v>72</v>
      </c>
      <c r="F14" s="93">
        <f>IF(AND(D14&gt;=80%,D14&lt;=120%),0.5,IF(D14&lt;80%,0.25,0.75))</f>
        <v>0.25</v>
      </c>
    </row>
    <row r="15" spans="1:6" ht="53.25" customHeight="1">
      <c r="A15" s="127" t="s">
        <v>84</v>
      </c>
      <c r="B15" s="114" t="s">
        <v>50</v>
      </c>
      <c r="C15" s="114" t="s">
        <v>50</v>
      </c>
      <c r="D15" s="84">
        <f t="shared" si="0"/>
        <v>1</v>
      </c>
      <c r="E15" s="116" t="s">
        <v>72</v>
      </c>
      <c r="F15" s="93">
        <f>IF(AND(D15&gt;=80%,D15&lt;=120%),0.5,IF(D15&lt;80%,0.25,0.75))</f>
        <v>0.5</v>
      </c>
    </row>
    <row r="16" spans="1:6" ht="62.25" customHeight="1">
      <c r="A16" s="90" t="s">
        <v>85</v>
      </c>
      <c r="B16" s="125">
        <v>0</v>
      </c>
      <c r="C16" s="126">
        <f>'форма 2.4.(2016)'!D27</f>
        <v>0</v>
      </c>
      <c r="D16" s="84">
        <f t="shared" si="0"/>
        <v>1</v>
      </c>
      <c r="E16" s="121" t="s">
        <v>72</v>
      </c>
      <c r="F16" s="93">
        <f>IF(AND(D16&gt;=80%,D16&lt;=120%),0.5,IF(D16&lt;80%,0.25,0.75))</f>
        <v>0.5</v>
      </c>
    </row>
    <row r="17" spans="1:6" ht="49.5" customHeight="1">
      <c r="A17" s="127" t="s">
        <v>86</v>
      </c>
      <c r="B17" s="125" t="s">
        <v>50</v>
      </c>
      <c r="C17" s="128" t="s">
        <v>50</v>
      </c>
      <c r="D17" s="84" t="s">
        <v>50</v>
      </c>
      <c r="E17" s="121" t="s">
        <v>50</v>
      </c>
      <c r="F17" s="117">
        <f>(F19+F20)/2</f>
        <v>0.5</v>
      </c>
    </row>
    <row r="18" spans="1:6" ht="19.5" customHeight="1">
      <c r="A18" s="90" t="s">
        <v>64</v>
      </c>
      <c r="B18" s="125"/>
      <c r="C18" s="128"/>
      <c r="D18" s="84"/>
      <c r="E18" s="121"/>
      <c r="F18" s="93"/>
    </row>
    <row r="19" spans="1:6" ht="68.25" customHeight="1">
      <c r="A19" s="90" t="s">
        <v>87</v>
      </c>
      <c r="B19" s="125">
        <v>1</v>
      </c>
      <c r="C19" s="126">
        <f>'форма 2.4.(2016)'!D28</f>
        <v>1</v>
      </c>
      <c r="D19" s="84">
        <f>IF(B19=C19,1,IF(AND(C19=0,B19&gt;0),1.2,B19/C19))</f>
        <v>1</v>
      </c>
      <c r="E19" s="121" t="s">
        <v>54</v>
      </c>
      <c r="F19" s="93">
        <f>IF(AND(D19&gt;=80%,D19&lt;=120%),0.5,IF(D19&lt;80%,0.75,0.25))</f>
        <v>0.5</v>
      </c>
    </row>
    <row r="20" spans="1:6" ht="112.5" customHeight="1">
      <c r="A20" s="90" t="s">
        <v>88</v>
      </c>
      <c r="B20" s="125">
        <v>0</v>
      </c>
      <c r="C20" s="126">
        <f>'форма 2.4.(2016)'!D29</f>
        <v>0</v>
      </c>
      <c r="D20" s="84">
        <f>IF(B20=C20,1,IF(AND(C20=0,B20&gt;0),1.2,B20/C20))</f>
        <v>1</v>
      </c>
      <c r="E20" s="121" t="s">
        <v>72</v>
      </c>
      <c r="F20" s="93">
        <f>IF(AND(D20&gt;=80%,D20&lt;=120%),0.5,IF(D20&lt;80%,0.25,0.75))</f>
        <v>0.5</v>
      </c>
    </row>
    <row r="21" spans="1:6" ht="69" customHeight="1">
      <c r="A21" s="127" t="s">
        <v>89</v>
      </c>
      <c r="B21" s="114" t="s">
        <v>50</v>
      </c>
      <c r="C21" s="114" t="s">
        <v>50</v>
      </c>
      <c r="D21" s="84">
        <f>IF(B21=C21,1,IF(AND(C21=0,B21&gt;0),1.2,B21/C21))</f>
        <v>1</v>
      </c>
      <c r="E21" s="116" t="s">
        <v>72</v>
      </c>
      <c r="F21" s="93">
        <f>IF(AND(D21&gt;=80%,D21&lt;=120%),0.2,IF(D21&lt;80%,0.1,0.3))</f>
        <v>0.2</v>
      </c>
    </row>
    <row r="22" spans="1:6" ht="78" customHeight="1">
      <c r="A22" s="90" t="s">
        <v>90</v>
      </c>
      <c r="B22" s="125">
        <v>0</v>
      </c>
      <c r="C22" s="126">
        <f>'форма 2.4.(2016)'!D30</f>
        <v>0</v>
      </c>
      <c r="D22" s="84">
        <f>IF(B22=C22,1,IF(AND(C22=0,B22&gt;0),1.2,B22/C22))</f>
        <v>1</v>
      </c>
      <c r="E22" s="121" t="s">
        <v>72</v>
      </c>
      <c r="F22" s="93">
        <f>IF(AND(D22&gt;=80%,D22&lt;=120%),0.2,IF(D22&lt;80%,0.1,0.3))</f>
        <v>0.2</v>
      </c>
    </row>
    <row r="23" spans="1:6" ht="22.5" customHeight="1">
      <c r="A23" s="127" t="s">
        <v>91</v>
      </c>
      <c r="B23" s="125" t="s">
        <v>50</v>
      </c>
      <c r="C23" s="128" t="s">
        <v>50</v>
      </c>
      <c r="D23" s="84" t="s">
        <v>50</v>
      </c>
      <c r="E23" s="129" t="s">
        <v>50</v>
      </c>
      <c r="F23" s="130">
        <f>(F8+F15+F17+F21)/4</f>
        <v>0.4041666666666667</v>
      </c>
    </row>
    <row r="25" spans="1:6" ht="35.25" customHeight="1">
      <c r="A25" s="106" t="s">
        <v>21</v>
      </c>
      <c r="B25" s="1"/>
      <c r="C25" s="8" t="s">
        <v>22</v>
      </c>
      <c r="D25" s="8"/>
      <c r="E25" s="8" t="s">
        <v>34</v>
      </c>
      <c r="F25" s="1"/>
    </row>
    <row r="26" spans="1:6" ht="15">
      <c r="A26" s="107" t="s">
        <v>23</v>
      </c>
      <c r="B26" s="1"/>
      <c r="C26" s="30" t="s">
        <v>24</v>
      </c>
      <c r="D26" s="30"/>
      <c r="E26" s="30" t="s">
        <v>25</v>
      </c>
      <c r="F26" s="1"/>
    </row>
    <row r="28" ht="19.5">
      <c r="A28" s="33" t="str">
        <f>'форма 2.1 (2016)'!A35</f>
        <v>На листе заполняются голубые ячейки по факту 2016 года</v>
      </c>
    </row>
  </sheetData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6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5"/>
  <sheetViews>
    <sheetView zoomScale="97" zoomScaleNormal="97" workbookViewId="0" topLeftCell="A32">
      <selection activeCell="A34" sqref="A34"/>
    </sheetView>
  </sheetViews>
  <sheetFormatPr defaultColWidth="1.00390625" defaultRowHeight="12.75"/>
  <cols>
    <col min="1" max="1" width="53.125" style="108" customWidth="1"/>
    <col min="2" max="2" width="14.25390625" style="108" customWidth="1"/>
    <col min="3" max="5" width="12.875" style="108" customWidth="1"/>
    <col min="6" max="6" width="13.25390625" style="108" customWidth="1"/>
    <col min="7" max="16384" width="0.875" style="2" customWidth="1"/>
  </cols>
  <sheetData>
    <row r="2" spans="1:6" ht="26.25" customHeight="1">
      <c r="A2" s="109" t="s">
        <v>92</v>
      </c>
      <c r="B2" s="109"/>
      <c r="C2" s="109"/>
      <c r="D2" s="109"/>
      <c r="E2" s="109"/>
      <c r="F2" s="109"/>
    </row>
    <row r="3" spans="1:6" s="72" customFormat="1" ht="15">
      <c r="A3" s="109" t="str">
        <f>'Форма 1.1 (2016)'!B3</f>
        <v>ОАО «Элеконд»</v>
      </c>
      <c r="B3" s="109"/>
      <c r="C3" s="109"/>
      <c r="D3" s="109"/>
      <c r="E3" s="109"/>
      <c r="F3" s="109"/>
    </row>
    <row r="4" spans="5:6" ht="15">
      <c r="E4" s="110">
        <f>'форма 2.1 (2016)'!E3</f>
        <v>2016</v>
      </c>
      <c r="F4" s="15" t="s">
        <v>3</v>
      </c>
    </row>
    <row r="5" spans="1:6" s="76" customFormat="1" ht="15" customHeight="1">
      <c r="A5" s="73" t="s">
        <v>42</v>
      </c>
      <c r="B5" s="74" t="s">
        <v>43</v>
      </c>
      <c r="C5" s="74"/>
      <c r="D5" s="74" t="s">
        <v>44</v>
      </c>
      <c r="E5" s="74" t="s">
        <v>45</v>
      </c>
      <c r="F5" s="75" t="s">
        <v>46</v>
      </c>
    </row>
    <row r="6" spans="1:6" s="76" customFormat="1" ht="29.25">
      <c r="A6" s="73"/>
      <c r="B6" s="77" t="s">
        <v>47</v>
      </c>
      <c r="C6" s="77" t="s">
        <v>48</v>
      </c>
      <c r="D6" s="74"/>
      <c r="E6" s="74"/>
      <c r="F6" s="75"/>
    </row>
    <row r="7" spans="1:6" s="81" customFormat="1" ht="1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3">
        <v>6</v>
      </c>
    </row>
    <row r="8" spans="1:6" ht="81" customHeight="1">
      <c r="A8" s="82" t="s">
        <v>93</v>
      </c>
      <c r="B8" s="97">
        <v>1</v>
      </c>
      <c r="C8" s="101">
        <f>'форма 2.4.(2016)'!D32</f>
        <v>1</v>
      </c>
      <c r="D8" s="84">
        <f>IF(B8=C8,1,IF(AND(C8=0,B8&gt;0),1.2,B8/C8))</f>
        <v>1</v>
      </c>
      <c r="E8" s="83" t="s">
        <v>54</v>
      </c>
      <c r="F8" s="93">
        <f>IF(AND(D8&gt;=80%,D8&lt;=120%),2,IF(D8&lt;80%,3,1))</f>
        <v>2</v>
      </c>
    </row>
    <row r="9" spans="1:6" ht="37.5" customHeight="1">
      <c r="A9" s="82" t="s">
        <v>94</v>
      </c>
      <c r="B9" s="114" t="s">
        <v>50</v>
      </c>
      <c r="C9" s="114" t="s">
        <v>50</v>
      </c>
      <c r="D9" s="115" t="s">
        <v>50</v>
      </c>
      <c r="E9" s="83" t="s">
        <v>50</v>
      </c>
      <c r="F9" s="131">
        <f>(F11+F12+F13+F14+F15+F16)/6</f>
        <v>2</v>
      </c>
    </row>
    <row r="10" spans="1:6" ht="15">
      <c r="A10" s="86" t="s">
        <v>51</v>
      </c>
      <c r="B10" s="116"/>
      <c r="C10" s="116"/>
      <c r="D10" s="115"/>
      <c r="E10" s="116"/>
      <c r="F10" s="118"/>
    </row>
    <row r="11" spans="1:6" ht="84" customHeight="1">
      <c r="A11" s="90" t="s">
        <v>95</v>
      </c>
      <c r="B11" s="132">
        <v>0</v>
      </c>
      <c r="C11" s="133">
        <f>'форма 2.4.(2016)'!D33</f>
        <v>0</v>
      </c>
      <c r="D11" s="84">
        <f aca="true" t="shared" si="0" ref="D11:D16">IF(B11=C11,1,IF(AND(C11=0,B11&gt;0),1.2,B11/C11))</f>
        <v>1</v>
      </c>
      <c r="E11" s="83" t="s">
        <v>72</v>
      </c>
      <c r="F11" s="93">
        <f>IF(AND(D11&gt;=80%,D11&lt;=120%),2,IF(D11&lt;80%,1,3))</f>
        <v>2</v>
      </c>
    </row>
    <row r="12" spans="1:6" ht="102" customHeight="1">
      <c r="A12" s="90" t="s">
        <v>96</v>
      </c>
      <c r="B12" s="132">
        <v>0</v>
      </c>
      <c r="C12" s="133">
        <f>'форма 2.4.(2016)'!D34</f>
        <v>0</v>
      </c>
      <c r="D12" s="84">
        <f t="shared" si="0"/>
        <v>1</v>
      </c>
      <c r="E12" s="83" t="s">
        <v>54</v>
      </c>
      <c r="F12" s="93">
        <f>IF(AND(D12&gt;=80%,D12&lt;=120%),2,IF(D12&lt;80%,3,1))</f>
        <v>2</v>
      </c>
    </row>
    <row r="13" spans="1:6" ht="116.25" customHeight="1">
      <c r="A13" s="90" t="s">
        <v>97</v>
      </c>
      <c r="B13" s="132">
        <v>0</v>
      </c>
      <c r="C13" s="133">
        <f>'форма 2.4.(2016)'!D35</f>
        <v>0</v>
      </c>
      <c r="D13" s="84">
        <f t="shared" si="0"/>
        <v>1</v>
      </c>
      <c r="E13" s="83" t="s">
        <v>72</v>
      </c>
      <c r="F13" s="93">
        <f>IF(AND(D13&gt;=80%,D13&lt;=120%),2,IF(D13&lt;80%,1,3))</f>
        <v>2</v>
      </c>
    </row>
    <row r="14" spans="1:6" ht="114.75" customHeight="1">
      <c r="A14" s="134" t="s">
        <v>98</v>
      </c>
      <c r="B14" s="132">
        <v>0</v>
      </c>
      <c r="C14" s="133">
        <f>'форма 2.4.(2016)'!D36</f>
        <v>0</v>
      </c>
      <c r="D14" s="84">
        <f t="shared" si="0"/>
        <v>1</v>
      </c>
      <c r="E14" s="83" t="s">
        <v>72</v>
      </c>
      <c r="F14" s="93">
        <f>IF(AND(D14&gt;=80%,D14&lt;=120%),2,IF(D14&lt;80%,1,3))</f>
        <v>2</v>
      </c>
    </row>
    <row r="15" spans="1:6" ht="83.25" customHeight="1">
      <c r="A15" s="86" t="s">
        <v>99</v>
      </c>
      <c r="B15" s="97">
        <v>0</v>
      </c>
      <c r="C15" s="83">
        <f>'форма 2.4.(2016)'!D37</f>
        <v>0</v>
      </c>
      <c r="D15" s="84">
        <f t="shared" si="0"/>
        <v>1</v>
      </c>
      <c r="E15" s="83" t="s">
        <v>54</v>
      </c>
      <c r="F15" s="93">
        <f>IF(AND(D15&gt;=80%,D15&lt;=120%),2,IF(D15&lt;80%,3,1))</f>
        <v>2</v>
      </c>
    </row>
    <row r="16" spans="1:6" ht="66" customHeight="1">
      <c r="A16" s="86" t="s">
        <v>100</v>
      </c>
      <c r="B16" s="97">
        <v>0</v>
      </c>
      <c r="C16" s="83">
        <f>'форма 2.4.(2016)'!D38</f>
        <v>0</v>
      </c>
      <c r="D16" s="84">
        <f t="shared" si="0"/>
        <v>1</v>
      </c>
      <c r="E16" s="83" t="s">
        <v>54</v>
      </c>
      <c r="F16" s="93">
        <f>IF(AND(D16&gt;=80%,D16&lt;=120%),2,IF(D16&lt;80%,3,1))</f>
        <v>2</v>
      </c>
    </row>
    <row r="17" spans="1:6" ht="39.75" customHeight="1">
      <c r="A17" s="82" t="s">
        <v>101</v>
      </c>
      <c r="B17" s="114" t="s">
        <v>50</v>
      </c>
      <c r="C17" s="114" t="s">
        <v>50</v>
      </c>
      <c r="D17" s="115" t="s">
        <v>50</v>
      </c>
      <c r="E17" s="116" t="s">
        <v>50</v>
      </c>
      <c r="F17" s="93">
        <f>(F19+F20)/2</f>
        <v>2</v>
      </c>
    </row>
    <row r="18" spans="1:6" ht="21" customHeight="1">
      <c r="A18" s="86" t="s">
        <v>51</v>
      </c>
      <c r="B18" s="128"/>
      <c r="C18" s="128"/>
      <c r="D18" s="115"/>
      <c r="E18" s="116"/>
      <c r="F18" s="93"/>
    </row>
    <row r="19" spans="1:6" ht="43.5">
      <c r="A19" s="86" t="s">
        <v>102</v>
      </c>
      <c r="B19" s="97">
        <v>90</v>
      </c>
      <c r="C19" s="101">
        <f>'форма 2.4.(2016)'!D39</f>
        <v>90</v>
      </c>
      <c r="D19" s="84">
        <f>IF(B19=C19,1,IF(AND(C19=0,B19&gt;0),1.2,B19/C19))</f>
        <v>1</v>
      </c>
      <c r="E19" s="83" t="s">
        <v>72</v>
      </c>
      <c r="F19" s="93">
        <f>IF(AND(D19&gt;=80%,D19&lt;=120%),2,IF(D19&lt;80%,1,3))</f>
        <v>2</v>
      </c>
    </row>
    <row r="20" spans="1:6" ht="68.25" customHeight="1">
      <c r="A20" s="86" t="s">
        <v>103</v>
      </c>
      <c r="B20" s="114" t="s">
        <v>50</v>
      </c>
      <c r="C20" s="135" t="s">
        <v>50</v>
      </c>
      <c r="D20" s="84">
        <f>IF(B20=C20,1,IF(AND(C20=0,B20&gt;0),1.2,B20/C20))</f>
        <v>1</v>
      </c>
      <c r="E20" s="83" t="s">
        <v>54</v>
      </c>
      <c r="F20" s="93">
        <f>(F21+F22+F23)/3</f>
        <v>2</v>
      </c>
    </row>
    <row r="21" spans="1:6" ht="29.25">
      <c r="A21" s="86" t="s">
        <v>104</v>
      </c>
      <c r="B21" s="97">
        <v>0</v>
      </c>
      <c r="C21" s="101">
        <f>'форма 2.4.(2016)'!D40</f>
        <v>0</v>
      </c>
      <c r="D21" s="84">
        <f>IF(B21=C21,1,IF(AND(C21=0,B21&gt;0),1.2,B21/C21))</f>
        <v>1</v>
      </c>
      <c r="E21" s="83" t="s">
        <v>50</v>
      </c>
      <c r="F21" s="93">
        <f>IF(AND(D21&gt;=80%,D21&lt;=120%),2,IF(D21&lt;80%,3,1))</f>
        <v>2</v>
      </c>
    </row>
    <row r="22" spans="1:6" ht="38.25" customHeight="1">
      <c r="A22" s="86" t="s">
        <v>105</v>
      </c>
      <c r="B22" s="97">
        <v>0</v>
      </c>
      <c r="C22" s="101">
        <f>'форма 2.4.(2016)'!D41</f>
        <v>0</v>
      </c>
      <c r="D22" s="84">
        <f>IF(B22=C22,1,IF(AND(C22=0,B22&gt;0),1.2,B22/C22))</f>
        <v>1</v>
      </c>
      <c r="E22" s="83" t="s">
        <v>50</v>
      </c>
      <c r="F22" s="93">
        <f>IF(AND(D22&gt;=80%,D22&lt;=120%),2,IF(D22&lt;80%,3,1))</f>
        <v>2</v>
      </c>
    </row>
    <row r="23" spans="1:6" ht="29.25">
      <c r="A23" s="86" t="s">
        <v>106</v>
      </c>
      <c r="B23" s="97">
        <v>0</v>
      </c>
      <c r="C23" s="101">
        <f>'форма 2.4.(2016)'!D42</f>
        <v>0</v>
      </c>
      <c r="D23" s="84">
        <f>IF(B23=C23,1,IF(AND(C23=0,B23&gt;0),1.2,B23/C23))</f>
        <v>1</v>
      </c>
      <c r="E23" s="83" t="s">
        <v>50</v>
      </c>
      <c r="F23" s="93">
        <f>IF(AND(D23&gt;=80%,D23&lt;=120%),2,IF(D23&lt;80%,3,1))</f>
        <v>2</v>
      </c>
    </row>
    <row r="24" spans="1:6" ht="34.5" customHeight="1">
      <c r="A24" s="82" t="s">
        <v>107</v>
      </c>
      <c r="B24" s="114" t="s">
        <v>50</v>
      </c>
      <c r="C24" s="135" t="s">
        <v>50</v>
      </c>
      <c r="D24" s="115">
        <f>D25</f>
        <v>1</v>
      </c>
      <c r="E24" s="83" t="s">
        <v>72</v>
      </c>
      <c r="F24" s="93">
        <f>IF(AND(D24&gt;=80%,D24&lt;=120%),2,IF(D24&lt;80%,1,3))</f>
        <v>2</v>
      </c>
    </row>
    <row r="25" spans="1:6" ht="66" customHeight="1">
      <c r="A25" s="86" t="s">
        <v>108</v>
      </c>
      <c r="B25" s="97">
        <v>0</v>
      </c>
      <c r="C25" s="101">
        <f>'форма 2.4.(2016)'!D43</f>
        <v>0</v>
      </c>
      <c r="D25" s="84">
        <f>IF(B25=C25,1,IF(AND(C25=0,B25&gt;0),1.2,B25/C25))</f>
        <v>1</v>
      </c>
      <c r="E25" s="83" t="s">
        <v>72</v>
      </c>
      <c r="F25" s="93">
        <f>IF(AND(D25&gt;=80%,D25&lt;=120%),2,IF(D25&lt;80%,1,3))</f>
        <v>2</v>
      </c>
    </row>
    <row r="26" spans="1:6" ht="80.25" customHeight="1">
      <c r="A26" s="82" t="s">
        <v>109</v>
      </c>
      <c r="B26" s="114" t="s">
        <v>50</v>
      </c>
      <c r="C26" s="114" t="s">
        <v>50</v>
      </c>
      <c r="D26" s="115" t="s">
        <v>50</v>
      </c>
      <c r="E26" s="121" t="s">
        <v>50</v>
      </c>
      <c r="F26" s="93">
        <f>(F28+F29)/2</f>
        <v>2</v>
      </c>
    </row>
    <row r="27" spans="1:6" ht="15">
      <c r="A27" s="86" t="s">
        <v>51</v>
      </c>
      <c r="B27" s="114"/>
      <c r="C27" s="114"/>
      <c r="D27" s="115"/>
      <c r="E27" s="116"/>
      <c r="F27" s="93"/>
    </row>
    <row r="28" spans="1:6" ht="57.75">
      <c r="A28" s="86" t="s">
        <v>110</v>
      </c>
      <c r="B28" s="97">
        <v>3</v>
      </c>
      <c r="C28" s="101">
        <f>'форма 2.4.(2016)'!D44</f>
        <v>3</v>
      </c>
      <c r="D28" s="84">
        <f>IF(B28=C28,1,IF(AND(C28=0,B28&gt;0),1.2,B28/C28))</f>
        <v>1</v>
      </c>
      <c r="E28" s="83" t="s">
        <v>72</v>
      </c>
      <c r="F28" s="93">
        <f>IF(AND(D28&gt;=80%,D28&lt;=120%),2,IF(D28&lt;80%,1,3))</f>
        <v>2</v>
      </c>
    </row>
    <row r="29" spans="1:6" ht="134.25" customHeight="1">
      <c r="A29" s="86" t="s">
        <v>111</v>
      </c>
      <c r="B29" s="97">
        <v>0</v>
      </c>
      <c r="C29" s="101">
        <f>'форма 2.4.(2016)'!D45</f>
        <v>0</v>
      </c>
      <c r="D29" s="84">
        <f>IF(B29=C29,1,IF(AND(C29=0,B29&gt;0),1.2,B29/C29))</f>
        <v>1</v>
      </c>
      <c r="E29" s="83" t="s">
        <v>54</v>
      </c>
      <c r="F29" s="93">
        <f>IF(AND(D29&gt;=80%,D29&lt;=120%),2,IF(D29&lt;80%,3,1))</f>
        <v>2</v>
      </c>
    </row>
    <row r="30" spans="1:6" ht="34.5" customHeight="1">
      <c r="A30" s="102" t="s">
        <v>112</v>
      </c>
      <c r="B30" s="136" t="s">
        <v>50</v>
      </c>
      <c r="C30" s="136" t="s">
        <v>50</v>
      </c>
      <c r="D30" s="137" t="s">
        <v>50</v>
      </c>
      <c r="E30" s="136" t="s">
        <v>50</v>
      </c>
      <c r="F30" s="138">
        <f>(F26+F24+F17+F9+F8)/5</f>
        <v>2</v>
      </c>
    </row>
    <row r="31" ht="12.75" hidden="1">
      <c r="A31" s="139"/>
    </row>
    <row r="32" spans="1:6" ht="58.5" customHeight="1">
      <c r="A32" s="106" t="s">
        <v>21</v>
      </c>
      <c r="B32" s="1"/>
      <c r="C32" s="8" t="s">
        <v>22</v>
      </c>
      <c r="D32" s="8"/>
      <c r="E32" s="8" t="s">
        <v>34</v>
      </c>
      <c r="F32" s="1"/>
    </row>
    <row r="33" spans="1:6" ht="15">
      <c r="A33" s="107" t="s">
        <v>23</v>
      </c>
      <c r="B33" s="1"/>
      <c r="C33" s="30" t="s">
        <v>24</v>
      </c>
      <c r="D33" s="30"/>
      <c r="E33" s="30" t="s">
        <v>25</v>
      </c>
      <c r="F33" s="1"/>
    </row>
    <row r="34" spans="1:6" ht="41.25" customHeight="1">
      <c r="A34" s="140" t="s">
        <v>113</v>
      </c>
      <c r="B34" s="140"/>
      <c r="C34" s="140"/>
      <c r="D34" s="140"/>
      <c r="E34" s="140"/>
      <c r="F34" s="140"/>
    </row>
    <row r="35" ht="19.5">
      <c r="A35" s="33" t="str">
        <f>'форма 2.1 (2016)'!A35</f>
        <v>На листе заполняются голубые ячейки по факту 2016 года</v>
      </c>
    </row>
  </sheetData>
  <mergeCells count="8">
    <mergeCell ref="A2:F2"/>
    <mergeCell ref="A3:F3"/>
    <mergeCell ref="A5:A6"/>
    <mergeCell ref="B5:C5"/>
    <mergeCell ref="D5:D6"/>
    <mergeCell ref="E5:E6"/>
    <mergeCell ref="F5:F6"/>
    <mergeCell ref="A34:F34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48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53"/>
  <sheetViews>
    <sheetView zoomScale="97" zoomScaleNormal="97" workbookViewId="0" topLeftCell="B34">
      <selection activeCell="D47" sqref="D47"/>
    </sheetView>
  </sheetViews>
  <sheetFormatPr defaultColWidth="1.00390625" defaultRowHeight="12.75"/>
  <cols>
    <col min="1" max="1" width="0.37109375" style="1" customWidth="1"/>
    <col min="2" max="2" width="49.875" style="1" customWidth="1"/>
    <col min="3" max="5" width="13.75390625" style="141" customWidth="1"/>
    <col min="6" max="7" width="13.75390625" style="142" customWidth="1"/>
    <col min="8" max="44" width="0.875" style="142" customWidth="1"/>
    <col min="45" max="16384" width="0.875" style="2" customWidth="1"/>
  </cols>
  <sheetData>
    <row r="1" spans="1:7" ht="60.75" customHeight="1">
      <c r="A1" s="70" t="s">
        <v>114</v>
      </c>
      <c r="B1" s="70"/>
      <c r="C1" s="70"/>
      <c r="D1" s="70"/>
      <c r="E1" s="70"/>
      <c r="F1" s="70"/>
      <c r="G1" s="70"/>
    </row>
    <row r="2" spans="1:6" ht="22.5" customHeight="1">
      <c r="A2" s="143"/>
      <c r="B2" s="70" t="str">
        <f>'Форма 1.1 (2016)'!B3</f>
        <v>ОАО «Элеконд»</v>
      </c>
      <c r="C2" s="70"/>
      <c r="D2" s="70"/>
      <c r="E2" s="70"/>
      <c r="F2" s="70"/>
    </row>
    <row r="3" spans="1:44" s="81" customFormat="1" ht="27" customHeight="1">
      <c r="A3" s="144"/>
      <c r="B3" s="30" t="s">
        <v>4</v>
      </c>
      <c r="C3" s="30"/>
      <c r="D3" s="30"/>
      <c r="E3" s="30"/>
      <c r="F3" s="30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</row>
    <row r="4" spans="1:44" s="81" customFormat="1" ht="27" customHeight="1">
      <c r="A4" s="144"/>
      <c r="B4" s="37" t="s">
        <v>115</v>
      </c>
      <c r="C4" s="145" t="s">
        <v>116</v>
      </c>
      <c r="D4" s="145"/>
      <c r="E4" s="145"/>
      <c r="F4" s="145"/>
      <c r="G4" s="145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</row>
    <row r="5" spans="1:7" s="148" customFormat="1" ht="18" customHeight="1">
      <c r="A5" s="144"/>
      <c r="B5" s="146" t="s">
        <v>117</v>
      </c>
      <c r="C5" s="147">
        <v>2015</v>
      </c>
      <c r="D5" s="147">
        <f>C5+1</f>
        <v>2016</v>
      </c>
      <c r="E5" s="147">
        <f>D5+1</f>
        <v>2017</v>
      </c>
      <c r="F5" s="147">
        <f>E5+1</f>
        <v>2018</v>
      </c>
      <c r="G5" s="77">
        <f>F5+1</f>
        <v>2019</v>
      </c>
    </row>
    <row r="6" spans="1:7" s="148" customFormat="1" ht="12.75" customHeight="1">
      <c r="A6" s="144"/>
      <c r="B6" s="146"/>
      <c r="C6" s="147"/>
      <c r="D6" s="147"/>
      <c r="E6" s="147"/>
      <c r="F6" s="147"/>
      <c r="G6" s="77"/>
    </row>
    <row r="7" spans="1:7" s="148" customFormat="1" ht="37.5" customHeight="1">
      <c r="A7" s="144"/>
      <c r="B7" s="146"/>
      <c r="C7" s="149" t="s">
        <v>118</v>
      </c>
      <c r="D7" s="149" t="s">
        <v>118</v>
      </c>
      <c r="E7" s="150" t="s">
        <v>118</v>
      </c>
      <c r="F7" s="150" t="s">
        <v>118</v>
      </c>
      <c r="G7" s="150" t="s">
        <v>118</v>
      </c>
    </row>
    <row r="8" spans="1:44" s="154" customFormat="1" ht="19.5" customHeight="1">
      <c r="A8" s="144"/>
      <c r="B8" s="151" t="s">
        <v>119</v>
      </c>
      <c r="C8" s="152">
        <v>2</v>
      </c>
      <c r="D8" s="152">
        <v>2</v>
      </c>
      <c r="E8" s="152">
        <v>2</v>
      </c>
      <c r="F8" s="152">
        <v>2</v>
      </c>
      <c r="G8" s="152">
        <v>2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</row>
    <row r="9" spans="1:44" s="154" customFormat="1" ht="19.5" customHeight="1">
      <c r="A9" s="144"/>
      <c r="B9" s="151" t="s">
        <v>120</v>
      </c>
      <c r="C9" s="91">
        <v>0.0625</v>
      </c>
      <c r="D9" s="91">
        <v>0.0625</v>
      </c>
      <c r="E9" s="91">
        <v>0.0625</v>
      </c>
      <c r="F9" s="91">
        <v>0.0625</v>
      </c>
      <c r="G9" s="91">
        <v>0.0625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</row>
    <row r="10" spans="1:44" s="154" customFormat="1" ht="19.5" customHeight="1">
      <c r="A10" s="144"/>
      <c r="B10" s="151" t="s">
        <v>121</v>
      </c>
      <c r="C10" s="97">
        <v>2</v>
      </c>
      <c r="D10" s="97">
        <v>2</v>
      </c>
      <c r="E10" s="97">
        <v>2</v>
      </c>
      <c r="F10" s="97">
        <v>2</v>
      </c>
      <c r="G10" s="97">
        <v>2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</row>
    <row r="11" spans="1:44" s="154" customFormat="1" ht="19.5" customHeight="1">
      <c r="A11" s="144"/>
      <c r="B11" s="151" t="s">
        <v>122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</row>
    <row r="12" spans="1:44" s="154" customFormat="1" ht="19.5" customHeight="1">
      <c r="A12" s="144"/>
      <c r="B12" s="151" t="s">
        <v>123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</row>
    <row r="13" spans="1:44" s="154" customFormat="1" ht="19.5" customHeight="1">
      <c r="A13" s="144"/>
      <c r="B13" s="151" t="s">
        <v>124</v>
      </c>
      <c r="C13" s="97">
        <v>7</v>
      </c>
      <c r="D13" s="97">
        <v>7</v>
      </c>
      <c r="E13" s="97">
        <v>7</v>
      </c>
      <c r="F13" s="97">
        <v>7</v>
      </c>
      <c r="G13" s="97">
        <v>7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</row>
    <row r="14" spans="1:44" s="154" customFormat="1" ht="19.5" customHeight="1">
      <c r="A14" s="144"/>
      <c r="B14" s="151" t="s">
        <v>125</v>
      </c>
      <c r="C14" s="155">
        <v>1</v>
      </c>
      <c r="D14" s="155">
        <v>1</v>
      </c>
      <c r="E14" s="155">
        <v>1</v>
      </c>
      <c r="F14" s="155">
        <v>1</v>
      </c>
      <c r="G14" s="155">
        <v>1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</row>
    <row r="15" spans="1:44" s="154" customFormat="1" ht="19.5" customHeight="1">
      <c r="A15" s="144"/>
      <c r="B15" s="151" t="s">
        <v>126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</row>
    <row r="16" spans="1:44" s="154" customFormat="1" ht="19.5" customHeight="1">
      <c r="A16" s="144"/>
      <c r="B16" s="151" t="s">
        <v>127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</row>
    <row r="17" spans="1:44" s="154" customFormat="1" ht="19.5" customHeight="1">
      <c r="A17" s="144"/>
      <c r="B17" s="151" t="s">
        <v>128</v>
      </c>
      <c r="C17" s="155">
        <v>1</v>
      </c>
      <c r="D17" s="155">
        <v>1</v>
      </c>
      <c r="E17" s="155">
        <v>1</v>
      </c>
      <c r="F17" s="155">
        <v>1</v>
      </c>
      <c r="G17" s="155">
        <v>1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</row>
    <row r="18" spans="1:44" s="154" customFormat="1" ht="19.5" customHeight="1">
      <c r="A18" s="144"/>
      <c r="B18" s="151" t="s">
        <v>129</v>
      </c>
      <c r="C18" s="155">
        <v>1</v>
      </c>
      <c r="D18" s="155">
        <v>1</v>
      </c>
      <c r="E18" s="155">
        <v>1</v>
      </c>
      <c r="F18" s="155">
        <v>1</v>
      </c>
      <c r="G18" s="155">
        <v>1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</row>
    <row r="19" spans="1:44" s="154" customFormat="1" ht="19.5" customHeight="1">
      <c r="A19" s="144"/>
      <c r="B19" s="151" t="s">
        <v>130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</row>
    <row r="20" spans="1:44" s="154" customFormat="1" ht="19.5" customHeight="1">
      <c r="A20" s="144"/>
      <c r="B20" s="151" t="s">
        <v>131</v>
      </c>
      <c r="C20" s="91">
        <v>1</v>
      </c>
      <c r="D20" s="91">
        <v>1</v>
      </c>
      <c r="E20" s="91">
        <v>1</v>
      </c>
      <c r="F20" s="91">
        <v>1</v>
      </c>
      <c r="G20" s="91">
        <v>1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</row>
    <row r="21" spans="1:44" s="154" customFormat="1" ht="19.5" customHeight="1">
      <c r="A21" s="144"/>
      <c r="B21" s="151" t="s">
        <v>132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</row>
    <row r="22" spans="1:44" s="154" customFormat="1" ht="19.5" customHeight="1">
      <c r="A22" s="144"/>
      <c r="B22" s="151" t="s">
        <v>133</v>
      </c>
      <c r="C22" s="156">
        <v>0.425</v>
      </c>
      <c r="D22" s="156">
        <v>0.425</v>
      </c>
      <c r="E22" s="156">
        <v>0.425</v>
      </c>
      <c r="F22" s="156">
        <v>0.425</v>
      </c>
      <c r="G22" s="156">
        <v>0.425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</row>
    <row r="23" spans="1:44" s="154" customFormat="1" ht="19.5" customHeight="1">
      <c r="A23" s="144"/>
      <c r="B23" s="151" t="s">
        <v>120</v>
      </c>
      <c r="C23" s="155">
        <v>7</v>
      </c>
      <c r="D23" s="155">
        <v>7</v>
      </c>
      <c r="E23" s="155">
        <v>7</v>
      </c>
      <c r="F23" s="155">
        <v>7</v>
      </c>
      <c r="G23" s="155">
        <v>7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</row>
    <row r="24" spans="1:44" s="154" customFormat="1" ht="19.5" customHeight="1">
      <c r="A24" s="144"/>
      <c r="B24" s="151" t="s">
        <v>121</v>
      </c>
      <c r="C24" s="155">
        <v>30</v>
      </c>
      <c r="D24" s="155">
        <v>30</v>
      </c>
      <c r="E24" s="155">
        <v>30</v>
      </c>
      <c r="F24" s="155">
        <v>30</v>
      </c>
      <c r="G24" s="155">
        <v>30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</row>
    <row r="25" spans="1:44" s="154" customFormat="1" ht="19.5" customHeight="1">
      <c r="A25" s="144"/>
      <c r="B25" s="151" t="s">
        <v>122</v>
      </c>
      <c r="C25" s="155">
        <v>30</v>
      </c>
      <c r="D25" s="155">
        <v>30</v>
      </c>
      <c r="E25" s="155">
        <v>30</v>
      </c>
      <c r="F25" s="155">
        <v>30</v>
      </c>
      <c r="G25" s="155">
        <v>30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</row>
    <row r="26" spans="1:44" s="154" customFormat="1" ht="19.5" customHeight="1">
      <c r="A26" s="144"/>
      <c r="B26" s="151" t="s">
        <v>134</v>
      </c>
      <c r="C26" s="155">
        <v>100</v>
      </c>
      <c r="D26" s="155">
        <v>100</v>
      </c>
      <c r="E26" s="155">
        <v>100</v>
      </c>
      <c r="F26" s="155">
        <v>100</v>
      </c>
      <c r="G26" s="155">
        <v>100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</row>
    <row r="27" spans="1:44" s="154" customFormat="1" ht="19.5" customHeight="1">
      <c r="A27" s="144"/>
      <c r="B27" s="151" t="s">
        <v>125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</row>
    <row r="28" spans="1:44" s="154" customFormat="1" ht="19.5" customHeight="1">
      <c r="A28" s="144"/>
      <c r="B28" s="151" t="s">
        <v>135</v>
      </c>
      <c r="C28" s="91">
        <v>1</v>
      </c>
      <c r="D28" s="91">
        <v>1</v>
      </c>
      <c r="E28" s="91">
        <v>1</v>
      </c>
      <c r="F28" s="91">
        <v>1</v>
      </c>
      <c r="G28" s="91">
        <v>1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</row>
    <row r="29" spans="1:44" s="154" customFormat="1" ht="19.5" customHeight="1">
      <c r="A29" s="144"/>
      <c r="B29" s="151" t="s">
        <v>136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</row>
    <row r="30" spans="1:44" s="154" customFormat="1" ht="19.5" customHeight="1">
      <c r="A30" s="144"/>
      <c r="B30" s="151" t="s">
        <v>137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</row>
    <row r="31" spans="1:44" s="154" customFormat="1" ht="35.25" customHeight="1">
      <c r="A31" s="144"/>
      <c r="B31" s="151" t="s">
        <v>138</v>
      </c>
      <c r="C31" s="152">
        <v>2</v>
      </c>
      <c r="D31" s="152">
        <v>2</v>
      </c>
      <c r="E31" s="152">
        <v>2</v>
      </c>
      <c r="F31" s="152">
        <v>2</v>
      </c>
      <c r="G31" s="152">
        <v>2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</row>
    <row r="32" spans="1:44" s="154" customFormat="1" ht="19.5" customHeight="1">
      <c r="A32" s="144"/>
      <c r="B32" s="151" t="s">
        <v>139</v>
      </c>
      <c r="C32" s="155">
        <v>1</v>
      </c>
      <c r="D32" s="155">
        <v>1</v>
      </c>
      <c r="E32" s="155">
        <v>1</v>
      </c>
      <c r="F32" s="155">
        <v>1</v>
      </c>
      <c r="G32" s="155">
        <v>1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</row>
    <row r="33" spans="1:44" s="154" customFormat="1" ht="19.5" customHeight="1">
      <c r="A33" s="144"/>
      <c r="B33" s="151" t="s">
        <v>125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</row>
    <row r="34" spans="1:44" s="154" customFormat="1" ht="19.5" customHeight="1">
      <c r="A34" s="144"/>
      <c r="B34" s="151" t="s">
        <v>126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</row>
    <row r="35" spans="1:44" s="154" customFormat="1" ht="19.5" customHeight="1">
      <c r="A35" s="144"/>
      <c r="B35" s="151" t="s">
        <v>127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</row>
    <row r="36" spans="1:44" s="154" customFormat="1" ht="19.5" customHeight="1">
      <c r="A36" s="144"/>
      <c r="B36" s="151" t="s">
        <v>140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</row>
    <row r="37" spans="1:44" s="154" customFormat="1" ht="19.5" customHeight="1">
      <c r="A37" s="144"/>
      <c r="B37" s="151" t="s">
        <v>141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</row>
    <row r="38" spans="1:44" s="154" customFormat="1" ht="19.5" customHeight="1">
      <c r="A38" s="144"/>
      <c r="B38" s="151" t="s">
        <v>142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</row>
    <row r="39" spans="1:44" s="154" customFormat="1" ht="19.5" customHeight="1">
      <c r="A39" s="144"/>
      <c r="B39" s="151" t="s">
        <v>135</v>
      </c>
      <c r="C39" s="155">
        <v>90</v>
      </c>
      <c r="D39" s="155">
        <v>90</v>
      </c>
      <c r="E39" s="155">
        <v>90</v>
      </c>
      <c r="F39" s="155">
        <v>90</v>
      </c>
      <c r="G39" s="155">
        <v>90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</row>
    <row r="40" spans="1:44" s="154" customFormat="1" ht="19.5" customHeight="1">
      <c r="A40" s="144"/>
      <c r="B40" s="151" t="s">
        <v>143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</row>
    <row r="41" spans="1:44" s="154" customFormat="1" ht="19.5" customHeight="1">
      <c r="A41" s="144"/>
      <c r="B41" s="151" t="s">
        <v>144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</row>
    <row r="42" spans="1:44" s="154" customFormat="1" ht="19.5" customHeight="1">
      <c r="A42" s="144"/>
      <c r="B42" s="151" t="s">
        <v>145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  <row r="43" spans="1:44" s="154" customFormat="1" ht="19.5" customHeight="1">
      <c r="A43" s="144"/>
      <c r="B43" s="151" t="s">
        <v>137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</row>
    <row r="44" spans="1:44" s="154" customFormat="1" ht="19.5" customHeight="1">
      <c r="A44" s="144"/>
      <c r="B44" s="151" t="s">
        <v>130</v>
      </c>
      <c r="C44" s="155">
        <v>3</v>
      </c>
      <c r="D44" s="155">
        <v>3</v>
      </c>
      <c r="E44" s="155">
        <v>3</v>
      </c>
      <c r="F44" s="155">
        <v>3</v>
      </c>
      <c r="G44" s="155">
        <v>3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</row>
    <row r="45" spans="1:44" s="154" customFormat="1" ht="19.5" customHeight="1">
      <c r="A45" s="144"/>
      <c r="B45" s="151" t="s">
        <v>146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</row>
    <row r="46" spans="1:44" s="154" customFormat="1" ht="42" customHeight="1">
      <c r="A46" s="144"/>
      <c r="B46" s="157" t="s">
        <v>147</v>
      </c>
      <c r="C46" s="158">
        <f>(C8*0.1+C22*0.7+C31*0.2)</f>
        <v>0.8975</v>
      </c>
      <c r="D46" s="158">
        <f>(D8*0.1+D22*0.7+D31*0.2)</f>
        <v>0.8975</v>
      </c>
      <c r="E46" s="159">
        <f>(E8*0.1+E22*0.7+E31*0.2)</f>
        <v>0.8975</v>
      </c>
      <c r="F46" s="159">
        <f>(F8*0.1+F22*0.7+F31*0.2)</f>
        <v>0.8975</v>
      </c>
      <c r="G46" s="159">
        <f>(G8*0.1+G22*0.7+G31*0.2)</f>
        <v>0.8975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</row>
    <row r="47" spans="1:44" s="162" customFormat="1" ht="33.75" customHeight="1">
      <c r="A47" s="36"/>
      <c r="B47" s="3" t="s">
        <v>21</v>
      </c>
      <c r="C47" s="160"/>
      <c r="D47" s="8" t="s">
        <v>22</v>
      </c>
      <c r="E47" s="8" t="s">
        <v>148</v>
      </c>
      <c r="F47" s="8"/>
      <c r="G47" s="8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</row>
    <row r="48" spans="1:44" s="154" customFormat="1" ht="16.5" customHeight="1">
      <c r="A48" s="1"/>
      <c r="B48" s="28" t="s">
        <v>23</v>
      </c>
      <c r="C48" s="163"/>
      <c r="D48" s="30" t="s">
        <v>24</v>
      </c>
      <c r="E48" s="30" t="s">
        <v>25</v>
      </c>
      <c r="F48" s="30"/>
      <c r="G48" s="30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</row>
    <row r="49" spans="1:44" s="154" customFormat="1" ht="16.5" customHeight="1">
      <c r="A49" s="1"/>
      <c r="B49" s="28"/>
      <c r="C49" s="163"/>
      <c r="D49" s="30"/>
      <c r="E49" s="30"/>
      <c r="F49" s="30"/>
      <c r="G49" s="30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</row>
    <row r="50" spans="1:44" s="154" customFormat="1" ht="16.5" customHeight="1">
      <c r="A50" s="1"/>
      <c r="B50" s="28"/>
      <c r="C50" s="163"/>
      <c r="D50" s="30"/>
      <c r="E50" s="30"/>
      <c r="F50" s="30"/>
      <c r="G50" s="30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</row>
    <row r="51" spans="2:7" ht="33.75" customHeight="1">
      <c r="B51" s="164" t="s">
        <v>149</v>
      </c>
      <c r="C51" s="164"/>
      <c r="D51" s="164"/>
      <c r="E51" s="164"/>
      <c r="F51" s="164"/>
      <c r="G51" s="164"/>
    </row>
    <row r="52" spans="2:7" ht="33.75" customHeight="1">
      <c r="B52" s="164" t="s">
        <v>150</v>
      </c>
      <c r="C52" s="164"/>
      <c r="D52" s="164"/>
      <c r="E52" s="164"/>
      <c r="F52" s="164"/>
      <c r="G52" s="164"/>
    </row>
    <row r="53" ht="49.5" customHeight="1">
      <c r="A53" s="33"/>
    </row>
  </sheetData>
  <mergeCells count="15">
    <mergeCell ref="A1:G1"/>
    <mergeCell ref="B2:F2"/>
    <mergeCell ref="B3:F3"/>
    <mergeCell ref="A4:A46"/>
    <mergeCell ref="C4:G4"/>
    <mergeCell ref="B5:B7"/>
    <mergeCell ref="C5:C6"/>
    <mergeCell ref="D5:D6"/>
    <mergeCell ref="E5:E6"/>
    <mergeCell ref="F5:F6"/>
    <mergeCell ref="G5:G6"/>
    <mergeCell ref="E47:G47"/>
    <mergeCell ref="E48:G48"/>
    <mergeCell ref="B51:G51"/>
    <mergeCell ref="B52:G52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74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="97" zoomScaleNormal="97" zoomScaleSheetLayoutView="90" workbookViewId="0" topLeftCell="A4">
      <selection activeCell="B15" sqref="B15"/>
    </sheetView>
  </sheetViews>
  <sheetFormatPr defaultColWidth="9.00390625" defaultRowHeight="12.75"/>
  <cols>
    <col min="1" max="1" width="12.875" style="0" customWidth="1"/>
    <col min="2" max="2" width="77.75390625" style="0" customWidth="1"/>
  </cols>
  <sheetData>
    <row r="1" spans="1:5" ht="49.5" customHeight="1">
      <c r="A1" s="165" t="s">
        <v>151</v>
      </c>
      <c r="B1" s="165"/>
      <c r="C1" s="165"/>
      <c r="D1" s="165"/>
      <c r="E1" s="165"/>
    </row>
    <row r="2" spans="1:5" ht="39.75" customHeight="1">
      <c r="A2" s="15"/>
      <c r="B2" s="38" t="str">
        <f>'форма 2.4.(2016)'!B2</f>
        <v>ОАО «Элеконд»</v>
      </c>
      <c r="C2" s="15" t="s">
        <v>2</v>
      </c>
      <c r="D2" s="39">
        <v>2016</v>
      </c>
      <c r="E2" s="3" t="s">
        <v>3</v>
      </c>
    </row>
    <row r="3" spans="1:5" ht="36.75" customHeight="1">
      <c r="A3" s="15"/>
      <c r="B3" s="30" t="s">
        <v>4</v>
      </c>
      <c r="C3" s="15"/>
      <c r="D3" s="3"/>
      <c r="E3" s="3"/>
    </row>
    <row r="4" spans="1:5" ht="15" customHeight="1">
      <c r="A4" s="166" t="s">
        <v>115</v>
      </c>
      <c r="B4" s="166" t="s">
        <v>152</v>
      </c>
      <c r="C4" s="167" t="s">
        <v>152</v>
      </c>
      <c r="D4" s="167"/>
      <c r="E4" s="167"/>
    </row>
    <row r="5" spans="1:5" ht="15">
      <c r="A5" s="168">
        <v>1</v>
      </c>
      <c r="B5" s="168">
        <v>2</v>
      </c>
      <c r="C5" s="167">
        <v>2</v>
      </c>
      <c r="D5" s="167"/>
      <c r="E5" s="167"/>
    </row>
    <row r="6" spans="1:5" ht="75.75" customHeight="1">
      <c r="A6" s="169" t="s">
        <v>153</v>
      </c>
      <c r="B6" s="169"/>
      <c r="C6" s="170">
        <v>0</v>
      </c>
      <c r="D6" s="170"/>
      <c r="E6" s="170"/>
    </row>
    <row r="7" spans="1:5" ht="90.75" customHeight="1">
      <c r="A7" s="169" t="s">
        <v>154</v>
      </c>
      <c r="B7" s="169"/>
      <c r="C7" s="170">
        <v>0</v>
      </c>
      <c r="D7" s="170"/>
      <c r="E7" s="170"/>
    </row>
    <row r="8" spans="1:5" ht="32.25" customHeight="1">
      <c r="A8" s="169" t="s">
        <v>155</v>
      </c>
      <c r="B8" s="169"/>
      <c r="C8" s="171">
        <f>IF(C6=0,1,C6/MAX(1,C6-C7))</f>
        <v>1</v>
      </c>
      <c r="D8" s="171"/>
      <c r="E8" s="171"/>
    </row>
    <row r="9" spans="1:5" ht="59.25" customHeight="1">
      <c r="A9" s="8" t="s">
        <v>21</v>
      </c>
      <c r="B9" s="8" t="s">
        <v>22</v>
      </c>
      <c r="C9" s="8" t="s">
        <v>34</v>
      </c>
      <c r="D9" s="8"/>
      <c r="E9" s="8"/>
    </row>
    <row r="10" spans="1:5" ht="15">
      <c r="A10" s="30" t="s">
        <v>23</v>
      </c>
      <c r="B10" s="30" t="s">
        <v>24</v>
      </c>
      <c r="C10" s="30" t="s">
        <v>25</v>
      </c>
      <c r="D10" s="30"/>
      <c r="E10" s="30"/>
    </row>
  </sheetData>
  <mergeCells count="13">
    <mergeCell ref="A1:E1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C9:E9"/>
    <mergeCell ref="C10:E10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2015-03-16T15:32:59Z</cp:lastPrinted>
  <dcterms:created xsi:type="dcterms:W3CDTF">2008-10-01T13:21:49Z</dcterms:created>
  <dcterms:modified xsi:type="dcterms:W3CDTF">2017-03-16T04:24:39Z</dcterms:modified>
  <cp:category/>
  <cp:version/>
  <cp:contentType/>
  <cp:contentStatus/>
  <cp:revision>8</cp:revision>
</cp:coreProperties>
</file>